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AA8191EE-D413-4936-8A6E-5B7DDAA133DA}" xr6:coauthVersionLast="47" xr6:coauthVersionMax="47" xr10:uidLastSave="{00000000-0000-0000-0000-000000000000}"/>
  <bookViews>
    <workbookView xWindow="28680" yWindow="-165" windowWidth="29040" windowHeight="15990" tabRatio="841" firstSheet="3" activeTab="8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Fdn'!$B$1:$AH$115</definedName>
    <definedName name="_xlnm.Print_Area" localSheetId="9">'5.St Col'!$B$1:$AI$54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D11" i="29" l="1"/>
  <c r="AC11" i="29"/>
  <c r="AB11" i="29"/>
  <c r="AA11" i="29"/>
  <c r="Z11" i="29"/>
  <c r="Y11" i="29"/>
  <c r="X11" i="29"/>
  <c r="W11" i="29"/>
  <c r="V11" i="29"/>
  <c r="U11" i="29"/>
  <c r="T11" i="29"/>
  <c r="S11" i="29"/>
  <c r="R11" i="29"/>
  <c r="Q11" i="29"/>
  <c r="P11" i="29"/>
  <c r="O11" i="29"/>
  <c r="N11" i="29"/>
  <c r="M11" i="29"/>
  <c r="L11" i="29"/>
  <c r="K11" i="29"/>
  <c r="J11" i="29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60" i="27"/>
  <c r="AB60" i="27"/>
  <c r="AA60" i="27"/>
  <c r="Z60" i="27"/>
  <c r="Y60" i="27"/>
  <c r="X60" i="27"/>
  <c r="W60" i="27"/>
  <c r="V60" i="27"/>
  <c r="U60" i="27"/>
  <c r="T60" i="27"/>
  <c r="S60" i="27"/>
  <c r="R60" i="27"/>
  <c r="Q60" i="27"/>
  <c r="P60" i="27"/>
  <c r="O60" i="27"/>
  <c r="N60" i="27"/>
  <c r="M60" i="27"/>
  <c r="L60" i="27"/>
  <c r="K60" i="27"/>
  <c r="J60" i="27"/>
  <c r="I60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D31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AD30" i="29"/>
  <c r="AC30" i="29"/>
  <c r="AB30" i="29"/>
  <c r="AA30" i="29"/>
  <c r="Z30" i="29"/>
  <c r="Y30" i="29"/>
  <c r="X30" i="29"/>
  <c r="W30" i="29"/>
  <c r="V30" i="29"/>
  <c r="U30" i="29"/>
  <c r="T30" i="29"/>
  <c r="S30" i="29"/>
  <c r="R30" i="29"/>
  <c r="Q30" i="29"/>
  <c r="P30" i="29"/>
  <c r="O30" i="29"/>
  <c r="N30" i="29"/>
  <c r="M30" i="29"/>
  <c r="L30" i="29"/>
  <c r="K30" i="29"/>
  <c r="J30" i="29"/>
  <c r="AD29" i="29"/>
  <c r="AC29" i="29"/>
  <c r="AB29" i="29"/>
  <c r="AA29" i="29"/>
  <c r="Z29" i="29"/>
  <c r="Y29" i="29"/>
  <c r="X29" i="29"/>
  <c r="W29" i="29"/>
  <c r="V29" i="29"/>
  <c r="U29" i="29"/>
  <c r="T29" i="29"/>
  <c r="S29" i="29"/>
  <c r="R29" i="29"/>
  <c r="Q29" i="29"/>
  <c r="P29" i="29"/>
  <c r="O29" i="29"/>
  <c r="N29" i="29"/>
  <c r="M29" i="29"/>
  <c r="L29" i="29"/>
  <c r="K29" i="29"/>
  <c r="J29" i="29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84" i="27"/>
  <c r="AB84" i="27"/>
  <c r="AA84" i="27"/>
  <c r="Z84" i="27"/>
  <c r="Y84" i="27"/>
  <c r="X84" i="27"/>
  <c r="W84" i="27"/>
  <c r="V84" i="27"/>
  <c r="U84" i="27"/>
  <c r="T84" i="27"/>
  <c r="S84" i="27"/>
  <c r="R84" i="27"/>
  <c r="Q84" i="27"/>
  <c r="P84" i="27"/>
  <c r="O84" i="27"/>
  <c r="N84" i="27"/>
  <c r="M84" i="27"/>
  <c r="L84" i="27"/>
  <c r="K84" i="27"/>
  <c r="J84" i="27"/>
  <c r="I84" i="27"/>
  <c r="AC83" i="27"/>
  <c r="AB83" i="27"/>
  <c r="AA83" i="27"/>
  <c r="Z83" i="27"/>
  <c r="Y83" i="27"/>
  <c r="X83" i="27"/>
  <c r="W83" i="27"/>
  <c r="V83" i="27"/>
  <c r="U83" i="27"/>
  <c r="T83" i="27"/>
  <c r="S83" i="27"/>
  <c r="R83" i="27"/>
  <c r="Q83" i="27"/>
  <c r="P83" i="27"/>
  <c r="O83" i="27"/>
  <c r="N83" i="27"/>
  <c r="M83" i="27"/>
  <c r="L83" i="27"/>
  <c r="K83" i="27"/>
  <c r="J83" i="27"/>
  <c r="I83" i="27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D10" i="29" l="1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AE10" i="29" s="1"/>
  <c r="L10" i="29"/>
  <c r="K10" i="29"/>
  <c r="J10" i="29"/>
  <c r="AD9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AD8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AD7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81" i="27" l="1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105" i="27" l="1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D36" i="29" l="1"/>
  <c r="AC36" i="29"/>
  <c r="AB36" i="29"/>
  <c r="AA36" i="29"/>
  <c r="Z36" i="29"/>
  <c r="Y36" i="29"/>
  <c r="X36" i="29"/>
  <c r="W36" i="29"/>
  <c r="V36" i="29"/>
  <c r="U36" i="29"/>
  <c r="T36" i="29"/>
  <c r="S36" i="29"/>
  <c r="R36" i="29"/>
  <c r="Q36" i="29"/>
  <c r="P36" i="29"/>
  <c r="O36" i="29"/>
  <c r="N36" i="29"/>
  <c r="M36" i="29"/>
  <c r="L36" i="29"/>
  <c r="K36" i="29"/>
  <c r="J36" i="29"/>
  <c r="AD35" i="29"/>
  <c r="AC35" i="29"/>
  <c r="AB35" i="29"/>
  <c r="AA35" i="29"/>
  <c r="Z35" i="29"/>
  <c r="Y35" i="29"/>
  <c r="X35" i="29"/>
  <c r="W35" i="29"/>
  <c r="V35" i="29"/>
  <c r="U35" i="29"/>
  <c r="T35" i="29"/>
  <c r="S35" i="29"/>
  <c r="R35" i="29"/>
  <c r="Q35" i="29"/>
  <c r="P35" i="29"/>
  <c r="O35" i="29"/>
  <c r="N35" i="29"/>
  <c r="M35" i="29"/>
  <c r="L35" i="29"/>
  <c r="K35" i="29"/>
  <c r="J35" i="29"/>
  <c r="AD34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K34" i="29"/>
  <c r="J34" i="29"/>
  <c r="AD25" i="29" l="1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AD24" i="29"/>
  <c r="AC24" i="29"/>
  <c r="AB24" i="29"/>
  <c r="AA24" i="29"/>
  <c r="Z24" i="29"/>
  <c r="Y24" i="29"/>
  <c r="X24" i="29"/>
  <c r="W24" i="29"/>
  <c r="V24" i="29"/>
  <c r="U24" i="29"/>
  <c r="T24" i="29"/>
  <c r="S24" i="29"/>
  <c r="R24" i="29"/>
  <c r="Q24" i="29"/>
  <c r="P24" i="29"/>
  <c r="O24" i="29"/>
  <c r="N24" i="29"/>
  <c r="M24" i="29"/>
  <c r="L24" i="29"/>
  <c r="K24" i="29"/>
  <c r="J24" i="29"/>
  <c r="AD23" i="29"/>
  <c r="AC23" i="29"/>
  <c r="AB23" i="29"/>
  <c r="AA23" i="29"/>
  <c r="Z23" i="29"/>
  <c r="Y23" i="29"/>
  <c r="X23" i="29"/>
  <c r="W23" i="29"/>
  <c r="V23" i="29"/>
  <c r="U23" i="29"/>
  <c r="T23" i="29"/>
  <c r="S23" i="29"/>
  <c r="R23" i="29"/>
  <c r="Q23" i="29"/>
  <c r="P23" i="29"/>
  <c r="O23" i="29"/>
  <c r="N23" i="29"/>
  <c r="M23" i="29"/>
  <c r="L23" i="29"/>
  <c r="K23" i="29"/>
  <c r="J23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D15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D18" i="29"/>
  <c r="AC18" i="29"/>
  <c r="AB18" i="29"/>
  <c r="AA18" i="29"/>
  <c r="Z18" i="29"/>
  <c r="Y18" i="29"/>
  <c r="X18" i="29"/>
  <c r="W18" i="29"/>
  <c r="V18" i="29"/>
  <c r="U18" i="29"/>
  <c r="T18" i="29"/>
  <c r="S18" i="29"/>
  <c r="R18" i="29"/>
  <c r="Q18" i="29"/>
  <c r="P18" i="29"/>
  <c r="O18" i="29"/>
  <c r="N18" i="29"/>
  <c r="M18" i="29"/>
  <c r="L18" i="29"/>
  <c r="K18" i="29"/>
  <c r="J18" i="29"/>
  <c r="AD17" i="29"/>
  <c r="AC17" i="29"/>
  <c r="AB17" i="29"/>
  <c r="AA17" i="29"/>
  <c r="Z17" i="29"/>
  <c r="Y17" i="29"/>
  <c r="X17" i="29"/>
  <c r="W17" i="29"/>
  <c r="V17" i="29"/>
  <c r="U17" i="29"/>
  <c r="T17" i="29"/>
  <c r="S17" i="29"/>
  <c r="R17" i="29"/>
  <c r="Q17" i="29"/>
  <c r="P17" i="29"/>
  <c r="O17" i="29"/>
  <c r="N17" i="29"/>
  <c r="M17" i="29"/>
  <c r="L17" i="29"/>
  <c r="K17" i="29"/>
  <c r="J17" i="29"/>
  <c r="AD16" i="29"/>
  <c r="AC16" i="29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K16" i="29"/>
  <c r="J16" i="29"/>
  <c r="AC101" i="27" l="1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91" i="27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<sst xmlns="http://schemas.openxmlformats.org/spreadsheetml/2006/main" count="33547" uniqueCount="6021">
  <si>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</si>
  <si>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</si>
  <si>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</si>
  <si>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</si>
  <si>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</si>
  <si>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</si>
  <si>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</si>
  <si>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</si>
  <si>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</si>
  <si>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</si>
  <si>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</si>
  <si>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</si>
  <si>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</si>
  <si>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</si>
  <si>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</si>
  <si>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</si>
  <si>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</si>
  <si>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</si>
  <si>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</si>
  <si>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</si>
  <si>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</si>
  <si>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</si>
  <si>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</si>
  <si>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</si>
  <si>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</si>
  <si>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</si>
  <si>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</si>
  <si>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</si>
  <si>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</si>
  <si>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</si>
  <si>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</si>
  <si>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</si>
  <si>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</si>
  <si>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</si>
  <si>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</si>
  <si>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</si>
  <si>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</si>
  <si>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</si>
  <si>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</si>
  <si>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</si>
  <si>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</si>
  <si>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</si>
  <si>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</si>
  <si>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</si>
  <si>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</si>
  <si>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</si>
  <si>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</si>
  <si>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</si>
  <si>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</si>
  <si>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</si>
  <si>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</si>
  <si>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</si>
  <si>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</si>
  <si>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</si>
  <si>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</si>
  <si>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</si>
  <si>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</si>
  <si>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</si>
  <si>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</si>
  <si>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</si>
  <si>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</si>
  <si>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</si>
  <si>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</si>
  <si>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</si>
  <si>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</si>
  <si>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</si>
  <si>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</si>
  <si>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</si>
  <si>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</si>
  <si>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</si>
  <si>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</si>
  <si>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</si>
  <si>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</si>
  <si>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</si>
  <si>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</si>
  <si>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</si>
  <si>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</si>
  <si>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</si>
  <si>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</si>
  <si>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</si>
  <si>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</si>
  <si>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</si>
  <si>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</si>
  <si>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</si>
  <si>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</si>
  <si>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</si>
  <si>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</si>
  <si>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</si>
  <si>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</si>
  <si>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</si>
  <si>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</si>
  <si>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</si>
  <si>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</si>
  <si>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</si>
  <si>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</si>
  <si>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</si>
  <si>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</si>
  <si>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</si>
  <si>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</si>
  <si>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</si>
  <si>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</si>
  <si>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</si>
  <si>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</si>
  <si>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</si>
  <si>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</si>
  <si>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</si>
  <si>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</si>
  <si>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</si>
  <si>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</si>
  <si>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</si>
  <si>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</si>
  <si>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</si>
  <si>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</si>
  <si>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</si>
  <si>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</si>
  <si>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</si>
  <si>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</si>
  <si>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</si>
  <si>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</si>
  <si>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</si>
  <si>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</si>
  <si>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</si>
  <si>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</si>
  <si>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</si>
  <si>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</si>
  <si>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</si>
  <si>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</si>
  <si>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</si>
  <si>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</si>
  <si>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</si>
  <si>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</si>
  <si>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</si>
  <si>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</si>
  <si>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</si>
  <si>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</si>
  <si>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</si>
  <si>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</si>
  <si>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</si>
  <si>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</si>
  <si>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</si>
  <si>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</si>
  <si>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</si>
  <si>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</si>
  <si>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</si>
  <si>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</si>
  <si>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</si>
  <si>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</si>
  <si>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</si>
  <si>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</si>
  <si>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</si>
  <si>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</si>
  <si>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</si>
  <si>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</si>
  <si>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</si>
  <si>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</si>
  <si>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</si>
  <si>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</si>
  <si>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</si>
  <si>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</si>
  <si>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</si>
  <si>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</si>
  <si>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</si>
  <si>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</si>
  <si>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</si>
  <si>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</si>
  <si>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</si>
  <si>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</si>
  <si>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</si>
  <si>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</si>
  <si>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</si>
  <si>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</si>
  <si>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</si>
  <si>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</si>
  <si>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</si>
  <si>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</si>
  <si>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</si>
  <si>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</si>
  <si>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</si>
  <si>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</si>
  <si>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</si>
  <si>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</si>
  <si>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</si>
  <si>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</si>
  <si>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</si>
  <si>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</si>
  <si>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</si>
  <si>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</si>
  <si>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</si>
  <si>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</si>
  <si>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</si>
  <si>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</si>
  <si>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</si>
  <si>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</si>
  <si>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</si>
  <si>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</si>
  <si>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</si>
  <si>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</si>
  <si>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</si>
  <si>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</si>
  <si>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</si>
  <si>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</si>
  <si>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</si>
  <si>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</si>
  <si>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</si>
  <si>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</si>
  <si>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</si>
  <si>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</si>
  <si>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</si>
  <si>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</si>
  <si>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</si>
  <si>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</si>
  <si>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</si>
  <si>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</si>
  <si>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</si>
  <si>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</si>
  <si>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</si>
  <si>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</si>
  <si>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</si>
  <si>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</si>
  <si>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</si>
  <si>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</si>
  <si>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</si>
  <si>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</si>
  <si>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</si>
  <si>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</si>
  <si>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</si>
  <si>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</si>
  <si>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</si>
  <si>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</si>
  <si>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</si>
  <si>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</si>
  <si>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</si>
  <si>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</si>
  <si>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</si>
  <si>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</si>
  <si>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</si>
  <si>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</si>
  <si>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</si>
  <si>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</si>
  <si>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</si>
  <si>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</si>
  <si>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</si>
  <si>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</si>
  <si>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</si>
  <si>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</si>
  <si>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</si>
  <si>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</si>
  <si>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</si>
  <si>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</si>
  <si>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</si>
  <si>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</si>
  <si>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</si>
  <si>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</si>
  <si>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</si>
  <si>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</si>
  <si>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</si>
  <si>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</si>
  <si>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</si>
  <si>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</si>
  <si>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</si>
  <si>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</si>
  <si>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</si>
  <si>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</si>
  <si>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</si>
  <si>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</si>
  <si>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</si>
  <si>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</si>
  <si>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</si>
  <si>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</si>
  <si>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</si>
  <si>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</si>
  <si>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</si>
  <si>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</si>
  <si>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</si>
  <si>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</si>
  <si>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</si>
  <si>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</si>
  <si>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</si>
  <si>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</si>
  <si>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</si>
  <si>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</si>
  <si>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</si>
  <si>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</si>
  <si>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</si>
  <si>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</si>
  <si>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</si>
  <si>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</si>
  <si>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</si>
  <si>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</si>
  <si>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</si>
  <si>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</si>
  <si>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</si>
  <si>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</si>
  <si>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</si>
  <si>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</si>
  <si>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</si>
  <si>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</si>
  <si>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</si>
  <si>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</si>
  <si>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</si>
  <si>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</si>
  <si>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</si>
  <si>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</si>
  <si>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</si>
  <si>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</si>
  <si>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</si>
  <si>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</si>
  <si>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</si>
  <si>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</si>
  <si>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</si>
  <si>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</si>
  <si>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</si>
  <si>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</si>
  <si>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</si>
  <si>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</si>
  <si>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</si>
  <si>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</si>
  <si>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</si>
  <si>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</si>
  <si>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</si>
  <si>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</si>
  <si>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</si>
  <si>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</si>
  <si>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</si>
  <si>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</si>
  <si>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</si>
  <si>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</si>
  <si>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</si>
  <si>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</si>
  <si>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</si>
  <si>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</si>
  <si>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</si>
  <si>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</si>
  <si>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</si>
  <si>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</si>
  <si>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</si>
  <si>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</si>
  <si>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</si>
  <si>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</si>
  <si>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</si>
  <si>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</si>
  <si>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</si>
  <si>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</si>
  <si>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</si>
  <si>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</si>
  <si>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</si>
  <si>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</si>
  <si>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</si>
  <si>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</si>
  <si>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</si>
  <si>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</si>
  <si>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</si>
  <si>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</si>
  <si>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</si>
  <si>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</si>
  <si>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</si>
  <si>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</si>
  <si>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</si>
  <si>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</si>
  <si>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</si>
  <si>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</si>
  <si>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</si>
  <si>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</si>
  <si>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</si>
  <si>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</si>
  <si>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</si>
  <si>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</si>
  <si>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</si>
  <si>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</si>
  <si>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</si>
  <si>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</si>
  <si>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</si>
  <si>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</si>
  <si>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</si>
  <si>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</si>
  <si>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</si>
  <si>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</si>
  <si>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</si>
  <si>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</si>
  <si>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</si>
  <si>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</si>
  <si>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</si>
  <si>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</si>
  <si>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</si>
  <si>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</si>
  <si>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</si>
  <si>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</si>
  <si>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</si>
  <si>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</si>
  <si>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</si>
  <si>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</si>
  <si>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</si>
  <si>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</si>
  <si>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</si>
  <si>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</si>
  <si>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</si>
  <si>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</si>
  <si>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</si>
  <si>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</si>
  <si>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</si>
  <si>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</si>
  <si>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</si>
  <si>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</si>
  <si>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</si>
  <si>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</si>
  <si>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</si>
  <si>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</si>
  <si>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</si>
  <si>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</si>
  <si>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</si>
  <si>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</si>
  <si>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</si>
  <si>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</si>
  <si>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</si>
  <si>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</si>
  <si>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</si>
  <si>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</si>
  <si>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</si>
  <si>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</si>
  <si>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</si>
  <si>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</si>
  <si>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</si>
  <si>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</si>
  <si>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</si>
  <si>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</si>
  <si>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</si>
  <si>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</si>
  <si>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</si>
  <si>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</si>
  <si>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</si>
  <si>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</si>
  <si>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</si>
  <si>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</si>
  <si>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</si>
  <si>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</si>
  <si>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</si>
  <si>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</si>
  <si>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</si>
  <si>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</si>
  <si>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</si>
  <si>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</si>
  <si>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</si>
  <si>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</si>
  <si>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</si>
  <si>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</si>
  <si>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</si>
  <si>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</si>
  <si>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</si>
  <si>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</si>
  <si>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</si>
  <si>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</si>
  <si>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</si>
  <si>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</si>
  <si>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</si>
  <si>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</si>
  <si>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</si>
  <si>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</si>
  <si>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</si>
  <si>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</si>
  <si>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</si>
  <si>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</si>
  <si>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</si>
  <si>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</si>
  <si>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</si>
  <si>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</si>
  <si>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</si>
  <si>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</si>
  <si>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</si>
  <si>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</si>
  <si>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</si>
  <si>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</si>
  <si>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</si>
  <si>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</si>
  <si>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</si>
  <si>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</si>
  <si>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</si>
  <si>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</si>
  <si>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</si>
  <si>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</si>
  <si>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</si>
  <si>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</si>
  <si>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</si>
  <si>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</si>
  <si>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</si>
  <si>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</si>
  <si>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</si>
  <si>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</si>
  <si>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</si>
  <si>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</si>
  <si>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</si>
  <si>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</si>
  <si>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</si>
  <si>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</si>
  <si>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</si>
  <si>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</si>
  <si>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</si>
  <si>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</si>
  <si>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</si>
  <si>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</si>
  <si>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</si>
  <si>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</si>
  <si>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</si>
  <si>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</si>
  <si>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</si>
  <si>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</si>
  <si>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</si>
  <si>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</si>
  <si>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</si>
  <si>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</si>
  <si>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</si>
  <si>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</si>
  <si>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</si>
  <si>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</si>
  <si>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</si>
  <si>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</si>
  <si>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</si>
  <si>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</si>
  <si>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</si>
  <si>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</si>
  <si>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</si>
  <si>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</si>
  <si>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</si>
  <si>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</si>
  <si>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</si>
  <si>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</si>
  <si>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</si>
  <si>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</si>
  <si>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</si>
  <si>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</si>
  <si>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</si>
  <si>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</si>
  <si>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</si>
  <si>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</si>
  <si>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</si>
  <si>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</si>
  <si>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</si>
  <si>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</si>
  <si>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</si>
  <si>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</si>
  <si>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</si>
  <si>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</si>
  <si>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</si>
  <si>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</si>
  <si>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</si>
  <si>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</si>
  <si>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</si>
  <si>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</si>
  <si>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</si>
  <si>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</si>
  <si>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</si>
  <si>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</si>
  <si>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</si>
  <si>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</si>
  <si>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</si>
  <si>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</si>
  <si>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</si>
  <si>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</si>
  <si>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</si>
  <si>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</si>
  <si>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</si>
  <si>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</si>
  <si>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</si>
  <si>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</si>
  <si>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</si>
  <si>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</si>
  <si>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</si>
  <si>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</si>
  <si>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</si>
  <si>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</si>
  <si>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</si>
  <si>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</si>
  <si>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</si>
  <si>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</si>
  <si>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</si>
  <si>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</si>
  <si>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</si>
  <si>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</si>
  <si>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</si>
  <si>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</si>
  <si>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</si>
  <si>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</si>
  <si>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</si>
  <si>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</si>
  <si>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</si>
  <si>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</si>
  <si>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</si>
  <si>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</si>
  <si>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</si>
  <si>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</si>
  <si>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</si>
  <si>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</si>
  <si>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</si>
  <si>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</si>
  <si>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</si>
  <si>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</si>
  <si>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</si>
  <si>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</si>
  <si>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</si>
  <si>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</si>
  <si>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</si>
  <si>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</si>
  <si>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</si>
  <si>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</si>
  <si>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</si>
  <si>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</si>
  <si>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</si>
  <si>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</si>
  <si>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</si>
  <si>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</si>
  <si>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</si>
  <si>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</si>
  <si>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</si>
  <si>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</si>
  <si>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</si>
  <si>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</si>
  <si>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</si>
  <si>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</si>
  <si>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</si>
  <si>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</si>
  <si>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</si>
  <si>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</si>
  <si>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</si>
  <si>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</si>
  <si>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</si>
  <si>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</si>
  <si>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</si>
  <si>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</si>
  <si>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</si>
  <si>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</si>
  <si>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</si>
  <si>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</si>
  <si>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</si>
  <si>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</si>
  <si>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</si>
  <si>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</si>
  <si>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</si>
  <si>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</si>
  <si>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</si>
  <si>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</si>
  <si>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</si>
  <si>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</si>
  <si>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</si>
  <si>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</si>
  <si>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</si>
  <si>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</si>
  <si>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</si>
  <si>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</si>
  <si>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</si>
  <si>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</si>
  <si>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</si>
  <si>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</si>
  <si>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</si>
  <si>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</si>
  <si>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</si>
  <si>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</si>
  <si>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</si>
  <si>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</si>
  <si>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</si>
  <si>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</si>
  <si>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</si>
  <si>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</si>
  <si>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</si>
  <si>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</si>
  <si>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</si>
  <si>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</si>
  <si>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</si>
  <si>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</si>
  <si>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</si>
  <si>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</si>
  <si>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</si>
  <si>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</si>
  <si>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</si>
  <si>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</si>
  <si>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</si>
  <si>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</si>
  <si>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</si>
  <si>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</si>
  <si>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</si>
  <si>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</si>
  <si>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</si>
  <si>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</si>
  <si>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</si>
  <si>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</si>
  <si>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</si>
  <si>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</si>
  <si>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</si>
  <si>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</si>
  <si>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</si>
  <si>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</si>
  <si>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</si>
  <si>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</si>
  <si>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</si>
  <si>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</si>
  <si>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</si>
  <si>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</si>
  <si>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</si>
  <si>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</si>
  <si>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</si>
  <si>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</si>
  <si>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</si>
  <si>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</si>
  <si>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</si>
  <si>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</si>
  <si>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</si>
  <si>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</si>
  <si>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</si>
  <si>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</si>
  <si>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</si>
  <si>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</si>
  <si>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</si>
  <si>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</si>
  <si>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</si>
  <si>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</si>
  <si>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</si>
  <si>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</si>
  <si>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</si>
  <si>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</si>
  <si>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</si>
  <si>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</si>
  <si>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</si>
  <si>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</si>
  <si>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</si>
  <si>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</si>
  <si>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</si>
  <si>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</si>
  <si>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</si>
  <si>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</si>
  <si>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</si>
  <si>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</si>
  <si>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</si>
  <si>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</si>
  <si>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</si>
  <si>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</si>
  <si>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</si>
  <si>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</si>
  <si>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</si>
  <si>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</si>
  <si>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</si>
  <si>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</si>
  <si>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</si>
  <si>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</si>
  <si>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</si>
  <si>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</si>
  <si>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</si>
  <si>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</si>
  <si>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</si>
  <si>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</si>
  <si>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</si>
  <si>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</si>
  <si>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</si>
  <si>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</si>
  <si>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</si>
  <si>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</si>
  <si>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</si>
  <si>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</si>
  <si>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</si>
  <si>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</si>
  <si>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</si>
  <si>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</si>
  <si>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</si>
  <si>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</si>
  <si>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</si>
  <si>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</si>
  <si>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</si>
  <si>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</si>
  <si>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</si>
  <si>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</si>
  <si>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</si>
  <si>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</si>
  <si>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</si>
  <si>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</si>
  <si>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</si>
  <si>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</si>
  <si>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</si>
  <si>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</si>
  <si>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</si>
  <si>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</si>
  <si>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</si>
  <si>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</si>
  <si>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</si>
  <si>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</si>
  <si>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</si>
  <si>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</si>
  <si>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</si>
  <si>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</si>
  <si>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</si>
  <si>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</si>
  <si>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</si>
  <si>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</si>
  <si>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</si>
  <si>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</si>
  <si>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</si>
  <si>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</si>
  <si>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</si>
  <si>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</si>
  <si>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</si>
  <si>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</si>
  <si>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</si>
  <si>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</si>
  <si>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</si>
  <si>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</si>
  <si>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</si>
  <si>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</si>
  <si>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</si>
  <si>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</si>
  <si>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</si>
  <si>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</si>
  <si>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</si>
  <si>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</si>
  <si>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</si>
  <si>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</si>
  <si>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</si>
  <si>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</si>
  <si>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</si>
  <si>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</si>
  <si>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</si>
  <si>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</si>
  <si>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</si>
  <si>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</si>
  <si>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</si>
  <si>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</si>
  <si>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</si>
  <si>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</si>
  <si>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</si>
  <si>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</si>
  <si>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</si>
  <si>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</si>
  <si>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</si>
  <si>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</si>
  <si>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</si>
  <si>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</si>
  <si>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</si>
  <si>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</si>
  <si>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</si>
  <si>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</si>
  <si>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</si>
  <si>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</si>
  <si>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</si>
  <si>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</si>
  <si>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</si>
  <si>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</si>
  <si>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</si>
  <si>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</si>
  <si>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</si>
  <si>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</si>
  <si>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</si>
  <si>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</si>
  <si>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</si>
  <si>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</si>
  <si>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</si>
  <si>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</si>
  <si>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</si>
  <si>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</si>
  <si>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</si>
  <si>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</si>
  <si>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</si>
  <si>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</si>
  <si>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</si>
  <si>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</si>
  <si>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</si>
  <si>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</si>
  <si>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</si>
  <si>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</si>
  <si>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</si>
  <si>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</si>
  <si>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</si>
  <si>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</si>
  <si>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</si>
  <si>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</si>
  <si>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</si>
  <si>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</si>
  <si>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</si>
  <si>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</si>
  <si>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</si>
  <si>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</si>
  <si>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</si>
  <si>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</si>
  <si>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</si>
  <si>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</si>
  <si>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</si>
  <si>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</si>
  <si>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</si>
  <si>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</si>
  <si>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</si>
  <si>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</si>
  <si>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</si>
  <si>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</si>
  <si>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</si>
  <si>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</si>
  <si>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</si>
  <si>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</si>
  <si>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</si>
  <si>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</si>
  <si>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</si>
  <si>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</si>
  <si>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</si>
  <si>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</si>
  <si>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</si>
  <si>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</si>
  <si>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</si>
  <si>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</si>
  <si>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</si>
  <si>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</si>
  <si>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</si>
  <si>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</si>
  <si>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</si>
  <si>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</si>
  <si>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</si>
  <si>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</si>
  <si>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</si>
  <si>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</si>
  <si>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</si>
  <si>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</si>
  <si>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</si>
  <si>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</si>
  <si>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</si>
  <si>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</si>
  <si>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</si>
  <si>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</si>
  <si>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</si>
  <si>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</si>
  <si>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</si>
  <si>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</si>
  <si>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</si>
  <si>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</si>
  <si>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</si>
  <si>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</si>
  <si>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</si>
  <si>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</si>
  <si>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</si>
  <si>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</si>
  <si>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</si>
  <si>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</si>
  <si>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</si>
  <si>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</si>
  <si>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</si>
  <si>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</si>
  <si>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</si>
  <si>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</si>
  <si>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</si>
  <si>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</si>
  <si>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</si>
  <si>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</si>
  <si>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</si>
  <si>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</si>
  <si>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</si>
  <si>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</si>
  <si>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</si>
  <si>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</si>
  <si>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</si>
  <si>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</si>
  <si>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</si>
  <si>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</si>
  <si>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</si>
  <si>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</si>
  <si>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</si>
  <si>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</si>
  <si>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</si>
  <si>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</si>
  <si>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</si>
  <si>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</si>
  <si>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</si>
  <si>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</si>
  <si>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</si>
  <si>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</si>
  <si>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</si>
  <si>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</si>
  <si>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</si>
  <si>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</si>
  <si>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</si>
  <si>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</si>
  <si>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</si>
  <si>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</si>
  <si>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</si>
  <si>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</si>
  <si>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</si>
  <si>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</si>
  <si>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</si>
  <si>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</si>
  <si>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</si>
  <si>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</si>
  <si>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</si>
  <si>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</si>
  <si>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</si>
  <si>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</si>
  <si>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</si>
  <si>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</si>
  <si>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</si>
  <si>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</si>
  <si>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</si>
  <si>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</si>
  <si>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</si>
  <si>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</si>
  <si>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</si>
  <si>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</si>
  <si>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</si>
  <si>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</si>
  <si>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</si>
  <si>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</si>
  <si>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</si>
  <si>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</si>
  <si>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</si>
  <si>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</si>
  <si>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</si>
  <si>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</si>
  <si>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</si>
  <si>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</si>
  <si>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</si>
  <si>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</si>
  <si>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</si>
  <si>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</si>
  <si>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</si>
  <si>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</si>
  <si>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</si>
  <si>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</si>
  <si>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</si>
  <si>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</si>
  <si>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</si>
  <si>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</si>
  <si>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</si>
  <si>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</si>
  <si>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</si>
  <si>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</si>
  <si>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</si>
  <si>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</si>
  <si>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</si>
  <si>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</si>
  <si>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</si>
  <si>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</si>
  <si>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</si>
  <si>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</si>
  <si>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</si>
  <si>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</si>
  <si>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</si>
  <si>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</si>
  <si>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</si>
  <si>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</si>
  <si>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</si>
  <si>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</si>
  <si>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</si>
  <si>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</si>
  <si>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</si>
  <si>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</si>
  <si>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</si>
  <si>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</si>
  <si>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</si>
  <si>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</si>
  <si>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</si>
  <si>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</si>
  <si>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</si>
  <si>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</si>
  <si>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</si>
  <si>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</si>
  <si>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</si>
  <si>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</si>
  <si>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</si>
  <si>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</si>
  <si>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</si>
  <si>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</si>
  <si>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</si>
  <si>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</si>
  <si>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</si>
  <si>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</si>
  <si>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</si>
  <si>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</si>
  <si>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</si>
  <si>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</si>
  <si>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</si>
  <si>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</si>
  <si>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</si>
  <si>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</si>
  <si>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</si>
  <si>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</si>
  <si>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</si>
  <si>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</si>
  <si>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</si>
  <si>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</si>
  <si>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</si>
  <si>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</si>
  <si>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</si>
  <si>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</si>
  <si>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</si>
  <si>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</si>
  <si>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</si>
  <si>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</si>
  <si>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</si>
  <si>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</si>
  <si>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</si>
  <si>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</si>
  <si>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</si>
  <si>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</si>
  <si>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</si>
  <si>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</si>
  <si>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</si>
  <si>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</si>
  <si>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</si>
  <si>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</si>
  <si>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</si>
  <si>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</si>
  <si>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</si>
  <si>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</si>
  <si>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</si>
  <si>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</si>
  <si>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</si>
  <si>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</si>
  <si>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</si>
  <si>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</si>
  <si>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</si>
  <si>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</si>
  <si>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</si>
  <si>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</si>
  <si>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</si>
  <si>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</si>
  <si>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</si>
  <si>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</si>
  <si>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</si>
  <si>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</si>
  <si>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</si>
  <si>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</si>
  <si>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</si>
  <si>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</si>
  <si>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</si>
  <si>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</si>
  <si>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</si>
  <si>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</si>
  <si>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</si>
  <si>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</si>
  <si>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</si>
  <si>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</si>
  <si>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</si>
  <si>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</si>
  <si>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</si>
  <si>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</si>
  <si>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</si>
  <si>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</si>
  <si>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</si>
  <si>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</si>
  <si>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</si>
  <si>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</si>
  <si>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</si>
  <si>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</si>
  <si>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</si>
  <si>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</si>
  <si>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</si>
  <si>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</si>
  <si>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</si>
  <si>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</si>
  <si>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</si>
  <si>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</si>
  <si>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</si>
  <si>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</si>
  <si>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</si>
  <si>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</si>
  <si>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</si>
  <si>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</si>
  <si>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</si>
  <si>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</si>
  <si>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</si>
  <si>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</si>
  <si>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</si>
  <si>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</si>
  <si>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</si>
  <si>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</si>
  <si>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</si>
  <si>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</si>
  <si>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</si>
  <si>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</si>
  <si>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</si>
  <si>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</si>
  <si>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</si>
  <si>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</si>
  <si>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</si>
  <si>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</si>
  <si>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</si>
  <si>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</si>
  <si>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</si>
  <si>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</si>
  <si>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</si>
  <si>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</si>
  <si>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</si>
  <si>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</si>
  <si>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</si>
  <si>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</si>
  <si>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</si>
  <si>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</si>
  <si>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</si>
  <si>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</si>
  <si>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</si>
  <si>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</si>
  <si>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</si>
  <si>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</si>
  <si>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</si>
  <si>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</si>
  <si>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</si>
  <si>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</si>
  <si>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</si>
  <si>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</si>
  <si>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</si>
  <si>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</si>
  <si>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</si>
  <si>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</si>
  <si>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</si>
  <si>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</si>
  <si>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</si>
  <si>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</si>
  <si>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</si>
  <si>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</si>
  <si>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</si>
  <si>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</si>
  <si>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</si>
  <si>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</si>
  <si>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</si>
  <si>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</si>
  <si>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</si>
  <si>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</si>
  <si>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</si>
  <si>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</si>
  <si>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</si>
  <si>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</si>
  <si>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</si>
  <si>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</si>
  <si>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</si>
  <si>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</si>
  <si>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</si>
  <si>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</si>
  <si>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</si>
  <si>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</si>
  <si>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</si>
  <si>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</si>
  <si>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</si>
  <si>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</si>
  <si>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</si>
  <si>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</si>
  <si>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</si>
  <si>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</si>
  <si>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</si>
  <si>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</si>
  <si>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</si>
  <si>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</si>
  <si>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</si>
  <si>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</si>
  <si>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</si>
  <si>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</si>
  <si>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</si>
  <si>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</si>
  <si>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</si>
  <si>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</si>
  <si>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</si>
  <si>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</si>
  <si>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</si>
  <si>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</si>
  <si>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</si>
  <si>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</si>
  <si>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</si>
  <si>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</si>
  <si>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</si>
  <si>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</si>
  <si>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</si>
  <si>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</si>
  <si>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</si>
  <si>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</si>
  <si>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</si>
  <si>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</si>
  <si>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</si>
  <si>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</si>
  <si>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</si>
  <si>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</si>
  <si>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</si>
  <si>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</si>
  <si>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</si>
  <si>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</si>
  <si>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</si>
  <si>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</si>
  <si>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</si>
  <si>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</si>
  <si>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</si>
  <si>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</si>
  <si>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</si>
  <si>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</si>
  <si>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</si>
  <si>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</si>
  <si>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</si>
  <si>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</si>
  <si>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</si>
  <si>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</si>
  <si>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</si>
  <si>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</si>
  <si>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</si>
  <si>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</si>
  <si>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</si>
  <si>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</si>
  <si>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</si>
  <si>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</si>
  <si>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</si>
  <si>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</si>
  <si>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</si>
  <si>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</si>
  <si>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</si>
  <si>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</si>
  <si>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</si>
  <si>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</si>
  <si>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</si>
  <si>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</si>
  <si>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</si>
  <si>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</si>
  <si>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</si>
  <si>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</si>
  <si>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</si>
  <si>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</si>
  <si>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</si>
  <si>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</si>
  <si>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</si>
  <si>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</si>
  <si>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</si>
  <si>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</si>
  <si>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</si>
  <si>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</si>
  <si>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</si>
  <si>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</si>
  <si>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</si>
  <si>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</si>
  <si>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</si>
  <si>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</si>
  <si>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</si>
  <si>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</si>
  <si>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</si>
  <si>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</si>
  <si>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</si>
  <si>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</si>
  <si>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</si>
  <si>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</si>
  <si>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</si>
  <si>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</si>
  <si>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</si>
  <si>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</si>
  <si>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</si>
  <si>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</si>
  <si>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</si>
  <si>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</si>
  <si>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</si>
  <si>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</si>
  <si>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</si>
  <si>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</si>
  <si>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</si>
  <si>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</si>
  <si>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</si>
  <si>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</si>
  <si>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</si>
  <si>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</si>
  <si>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</si>
  <si>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</si>
  <si>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</si>
  <si>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</si>
  <si>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</si>
  <si>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</si>
  <si>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</si>
  <si>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</si>
  <si>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</si>
  <si>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</si>
  <si>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</si>
  <si>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</si>
  <si>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</si>
  <si>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</si>
  <si>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</si>
  <si>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</si>
  <si>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</si>
  <si>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</si>
  <si>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</si>
  <si>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</si>
  <si>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</si>
  <si>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</si>
  <si>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</si>
  <si>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</si>
  <si>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</si>
  <si>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</si>
  <si>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</si>
  <si>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</si>
  <si>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</si>
  <si>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</si>
  <si>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</si>
  <si>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</si>
  <si>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</si>
  <si>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</si>
  <si>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</si>
  <si>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</si>
  <si>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</si>
  <si>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</si>
  <si>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</si>
  <si>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</si>
  <si>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</si>
  <si>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</si>
  <si>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</si>
  <si>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</si>
  <si>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</si>
  <si>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</si>
  <si>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</si>
  <si>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</si>
  <si>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</si>
  <si>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</si>
  <si>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</si>
  <si>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</si>
  <si>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</si>
  <si>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</si>
  <si>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</si>
  <si>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</si>
  <si>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</si>
  <si>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</si>
  <si>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</si>
  <si>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</si>
  <si>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</si>
  <si>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</si>
  <si>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</si>
  <si>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</si>
  <si>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</si>
  <si>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</si>
  <si>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</si>
  <si>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</si>
  <si>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</si>
  <si>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</si>
  <si>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</si>
  <si>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</si>
  <si>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</si>
  <si>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</si>
  <si>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</si>
  <si>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</si>
  <si>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</si>
  <si>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</si>
  <si>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</si>
  <si>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</si>
  <si>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</si>
  <si>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</si>
  <si>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</si>
  <si>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</si>
  <si>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</si>
  <si>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</si>
  <si>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</si>
  <si>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</si>
  <si>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</si>
  <si>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</si>
  <si>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</si>
  <si>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</si>
  <si>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</si>
  <si>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</si>
  <si>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</si>
  <si>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</si>
  <si>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</si>
  <si>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</si>
  <si>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</si>
  <si>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</si>
  <si>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</si>
  <si>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</si>
  <si>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</si>
  <si>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</si>
  <si>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</si>
  <si>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</si>
  <si>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</si>
  <si>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</si>
  <si>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</si>
  <si>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</si>
  <si>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</si>
  <si>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</si>
  <si>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</si>
  <si>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</si>
  <si>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</si>
  <si>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</si>
  <si>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</si>
  <si>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</si>
  <si>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</si>
  <si>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</si>
  <si>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</si>
  <si>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</si>
  <si>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</si>
  <si>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</si>
  <si>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</si>
  <si>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</si>
  <si>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</si>
  <si>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</si>
  <si>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</si>
  <si>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</si>
  <si>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</si>
  <si>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</si>
  <si>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</si>
  <si>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</si>
  <si>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</si>
  <si>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</si>
  <si>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</si>
  <si>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</si>
  <si>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</si>
  <si>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</si>
  <si>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</si>
  <si>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</si>
  <si>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</si>
  <si>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</si>
  <si>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</si>
  <si>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</si>
  <si>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</si>
  <si>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</si>
  <si>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</si>
  <si>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</si>
  <si>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</si>
  <si>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</si>
  <si>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</si>
  <si>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</si>
  <si>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</si>
  <si>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</si>
  <si>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</si>
  <si>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</si>
  <si>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</si>
  <si>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</si>
  <si>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</si>
  <si>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</si>
  <si>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</si>
  <si>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</si>
  <si>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</si>
  <si>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</si>
  <si>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</si>
  <si>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</si>
  <si>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</si>
  <si>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</si>
  <si>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</si>
  <si>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</si>
  <si>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</si>
  <si>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</si>
  <si>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</si>
  <si>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</si>
  <si>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</si>
  <si>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</si>
  <si>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</si>
  <si>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</si>
  <si>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</si>
  <si>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</si>
  <si>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</si>
  <si>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</si>
  <si>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</si>
  <si>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</si>
  <si>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</si>
  <si>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</si>
  <si>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</si>
  <si>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</si>
  <si>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</si>
  <si>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</si>
  <si>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</si>
  <si>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</si>
  <si>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</si>
  <si>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</si>
  <si>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</si>
  <si>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</si>
  <si>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</si>
  <si>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</si>
  <si>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</si>
  <si>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</si>
  <si>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</si>
  <si>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</si>
  <si>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</si>
  <si>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</si>
  <si>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</si>
  <si>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</si>
  <si>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</si>
  <si>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</si>
  <si>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</si>
  <si>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</si>
  <si>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</si>
  <si>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</si>
  <si>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</si>
  <si>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</si>
  <si>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</si>
  <si>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</si>
  <si>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</si>
  <si>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</si>
  <si>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</si>
  <si>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</si>
  <si>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</si>
  <si>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</si>
  <si>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</si>
  <si>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</si>
  <si>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</si>
  <si>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</si>
  <si>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</si>
  <si>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</si>
  <si>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</si>
  <si>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</si>
  <si>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</si>
  <si>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</si>
  <si>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</si>
  <si>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</si>
  <si>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</si>
  <si>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</si>
  <si>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</si>
  <si>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</si>
  <si>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</si>
  <si>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</si>
  <si>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</si>
  <si>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</si>
  <si>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</si>
  <si>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</si>
  <si>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</si>
  <si>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</si>
  <si>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</si>
  <si>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</si>
  <si>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</si>
  <si>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</si>
  <si>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</si>
  <si>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</si>
  <si>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</si>
  <si>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</si>
  <si>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</si>
  <si>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</si>
  <si>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</si>
  <si>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</si>
  <si>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</si>
  <si>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</si>
  <si>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</si>
  <si>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</si>
  <si>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</si>
  <si>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</si>
  <si>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</si>
  <si>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</si>
  <si>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</si>
  <si>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</si>
  <si>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</si>
  <si>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</si>
  <si>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</si>
  <si>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</si>
  <si>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</si>
  <si>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</si>
  <si>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</si>
  <si>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</si>
  <si>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</si>
  <si>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</si>
  <si>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</si>
  <si>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</si>
  <si>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</si>
  <si>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</si>
  <si>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</si>
  <si>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</si>
  <si>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</si>
  <si>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</si>
  <si>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</si>
  <si>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</si>
  <si>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</si>
  <si>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</si>
  <si>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</si>
  <si>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</si>
  <si>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</si>
  <si>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</si>
  <si>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</si>
  <si>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</si>
  <si>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</si>
  <si>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</si>
  <si>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</si>
  <si>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</si>
  <si>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</si>
  <si>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</si>
  <si>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</si>
  <si>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</si>
  <si>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</si>
  <si>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</si>
  <si>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</si>
  <si>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</si>
  <si>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</si>
  <si>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</si>
  <si>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</si>
  <si>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</si>
  <si>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</si>
  <si>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</si>
  <si>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</si>
  <si>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</si>
  <si>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</si>
  <si>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</si>
  <si>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</si>
  <si>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</si>
  <si>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</si>
  <si>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</si>
  <si>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</si>
  <si>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</si>
  <si>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</si>
  <si>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</si>
  <si>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</si>
  <si>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</si>
  <si>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</si>
  <si>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</si>
  <si>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</si>
  <si>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</si>
  <si>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</si>
  <si>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</si>
  <si>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</si>
  <si>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</si>
  <si>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</si>
  <si>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</si>
  <si>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</si>
  <si>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</si>
  <si>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</si>
  <si>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</si>
  <si>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</si>
  <si>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</si>
  <si>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</si>
  <si>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</si>
  <si>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</si>
  <si>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</si>
  <si>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</si>
  <si>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</si>
  <si>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</si>
  <si>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</si>
  <si>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</si>
  <si>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</si>
  <si>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</si>
  <si>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</si>
  <si>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</si>
  <si>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</si>
  <si>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</si>
  <si>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</si>
  <si>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</si>
  <si>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</si>
  <si>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</si>
  <si>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</si>
  <si>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</si>
  <si>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</si>
  <si>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</si>
  <si>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</si>
  <si>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</si>
  <si>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</si>
  <si>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</si>
  <si>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</si>
  <si>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</si>
  <si>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</si>
  <si>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</si>
  <si>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</si>
  <si>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</si>
  <si>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</si>
  <si>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</si>
  <si>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</si>
  <si>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</si>
  <si>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</si>
  <si>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</si>
  <si>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</si>
  <si>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</si>
  <si>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</si>
  <si>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</si>
  <si>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</si>
  <si>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</si>
  <si>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</si>
  <si>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</si>
  <si>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</si>
  <si>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</si>
  <si>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</si>
  <si>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</si>
  <si>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</si>
  <si>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</si>
  <si>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</si>
  <si>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</si>
  <si>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</si>
  <si>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</si>
  <si>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</si>
  <si>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</si>
  <si>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</si>
  <si>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</si>
  <si>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</si>
  <si>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</si>
  <si>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</si>
  <si>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</si>
  <si>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</si>
  <si>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</si>
  <si>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</si>
  <si>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</si>
  <si>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</si>
  <si>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</si>
  <si>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</si>
  <si>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</si>
  <si>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</si>
  <si>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</si>
  <si>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</si>
  <si>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</si>
  <si>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</si>
  <si>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</si>
  <si>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</si>
  <si>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</si>
  <si>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</si>
  <si>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</si>
  <si>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</si>
  <si>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</si>
  <si>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</si>
  <si>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</si>
  <si>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</si>
  <si>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</si>
  <si>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</si>
  <si>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</si>
  <si>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</si>
  <si>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</si>
  <si>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</si>
  <si>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</si>
  <si>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</si>
  <si>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</si>
  <si>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</si>
  <si>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</si>
  <si>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</si>
  <si>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</si>
  <si>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</si>
  <si>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</si>
  <si>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</si>
  <si>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</si>
  <si>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</si>
  <si>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</si>
  <si>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</si>
  <si>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</si>
  <si>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</si>
  <si>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</si>
  <si>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</si>
  <si>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</si>
  <si>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</si>
  <si>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</si>
  <si>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</si>
  <si>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</si>
  <si>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</si>
  <si>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</si>
  <si>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</si>
  <si>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</si>
  <si>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</si>
  <si>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</si>
  <si>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</si>
  <si>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</si>
  <si>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</si>
  <si>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</si>
  <si>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</si>
  <si>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</si>
  <si>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</si>
  <si>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</si>
  <si>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</si>
  <si>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</si>
  <si>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</si>
  <si>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</si>
  <si>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</si>
  <si>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</si>
  <si>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</si>
  <si>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</si>
  <si>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</si>
  <si>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</si>
  <si>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</si>
  <si>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</si>
  <si>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</si>
  <si>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</si>
  <si>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</si>
  <si>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</si>
  <si>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</si>
  <si>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</si>
  <si>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</si>
  <si>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</si>
  <si>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</si>
  <si>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</si>
  <si>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</si>
  <si>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</si>
  <si>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</si>
  <si>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</si>
  <si>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</si>
  <si>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</si>
  <si>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</si>
  <si>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</si>
  <si>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</si>
  <si>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</si>
  <si>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</si>
  <si>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</si>
  <si>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</si>
  <si>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</si>
  <si>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</si>
  <si>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</si>
  <si>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</si>
  <si>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</si>
  <si>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</si>
  <si>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</si>
  <si>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</si>
  <si>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</si>
  <si>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</si>
  <si>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</si>
  <si>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</si>
  <si>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</si>
  <si>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</si>
  <si>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</si>
  <si>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</si>
  <si>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</si>
  <si>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</si>
  <si>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</si>
  <si>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</si>
  <si>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</si>
  <si>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</si>
  <si>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</si>
  <si>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</si>
  <si>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</si>
  <si>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</si>
  <si>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</si>
  <si>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</si>
  <si>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</si>
  <si>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</si>
  <si>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</si>
  <si>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</si>
  <si>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</si>
  <si>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</si>
  <si>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</si>
  <si>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</si>
  <si>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</si>
  <si>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</si>
  <si>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</si>
  <si>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</si>
  <si>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</si>
  <si>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</si>
  <si>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</si>
  <si>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</si>
  <si>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</si>
  <si>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</si>
  <si>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</si>
  <si>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</si>
  <si>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</si>
  <si>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</si>
  <si>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</si>
  <si>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</si>
  <si>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</si>
  <si>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</si>
  <si>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</si>
  <si>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</si>
  <si>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</si>
  <si>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</si>
  <si>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</si>
  <si>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</si>
  <si>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</si>
  <si>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</si>
  <si>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</si>
  <si>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</si>
  <si>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</si>
  <si>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</si>
  <si>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</si>
  <si>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</si>
  <si>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</si>
  <si>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</si>
  <si>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</si>
  <si>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</si>
  <si>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</si>
  <si>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</si>
  <si>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</si>
  <si>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</si>
  <si>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</si>
  <si>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</si>
  <si>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</si>
  <si>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</si>
  <si>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</si>
  <si>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</si>
  <si>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</si>
  <si>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</si>
  <si>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</si>
  <si>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</si>
  <si>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</si>
  <si>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</si>
  <si>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</si>
  <si>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</si>
  <si>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</si>
  <si>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</si>
  <si>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</si>
  <si>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</si>
  <si>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</si>
  <si>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</si>
  <si>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</si>
  <si>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</si>
  <si>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</si>
  <si>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</si>
  <si>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</si>
  <si>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</si>
  <si>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</si>
  <si>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</si>
  <si>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</si>
  <si>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</si>
  <si>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</si>
  <si>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</si>
  <si>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</si>
  <si>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</si>
  <si>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</si>
  <si>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</si>
  <si>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</si>
  <si>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</si>
  <si>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</si>
  <si>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</si>
  <si>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</si>
  <si>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</si>
  <si>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</si>
  <si>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</si>
  <si>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</si>
  <si>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</si>
  <si>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</si>
  <si>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</si>
  <si>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</si>
  <si>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</si>
  <si>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</si>
  <si>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</si>
  <si>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</si>
  <si>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</si>
  <si>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</si>
  <si>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</si>
  <si>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</si>
  <si>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</si>
  <si>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</si>
  <si>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</si>
  <si>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</si>
  <si>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</si>
  <si>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</si>
  <si>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</si>
  <si>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</si>
  <si>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</si>
  <si>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</si>
  <si>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</si>
  <si>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</si>
  <si>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</si>
  <si>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</si>
  <si>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</si>
  <si>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</si>
  <si>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</si>
  <si>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</si>
  <si>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</si>
  <si>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</si>
  <si>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</si>
  <si>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</si>
  <si>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</si>
  <si>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</si>
  <si>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</si>
  <si>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</si>
  <si>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</si>
  <si>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</si>
  <si>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</si>
  <si>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</si>
  <si>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</si>
  <si>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</si>
  <si>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</si>
  <si>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</si>
  <si>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</si>
  <si>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</si>
  <si>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</si>
  <si>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</si>
  <si>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</si>
  <si>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</si>
  <si>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</si>
  <si>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</si>
  <si>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</si>
  <si>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</si>
  <si>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</si>
  <si>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</si>
  <si>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</si>
  <si>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</si>
  <si>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</si>
  <si>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</si>
  <si>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</si>
  <si>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</si>
  <si>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</si>
  <si>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</si>
  <si>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</si>
  <si>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</si>
  <si>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</si>
  <si>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</si>
  <si>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</si>
  <si>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</si>
  <si>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</si>
  <si>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</si>
  <si>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</si>
  <si>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</si>
  <si>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</si>
  <si>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</si>
  <si>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</si>
  <si>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</si>
  <si>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</si>
  <si>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</si>
  <si>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</si>
  <si>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</si>
  <si>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</si>
  <si>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</si>
  <si>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</si>
  <si>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</si>
  <si>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</si>
  <si>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</si>
  <si>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</si>
  <si>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</si>
  <si>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</si>
  <si>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</si>
  <si>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</si>
  <si>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</si>
  <si>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</si>
  <si>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</si>
  <si>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</si>
  <si>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</si>
  <si>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</si>
  <si>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</si>
  <si>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</si>
  <si>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</si>
  <si>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</si>
  <si>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</si>
  <si>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</si>
  <si>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</si>
  <si>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</si>
  <si>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</si>
  <si>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</si>
  <si>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</si>
  <si>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</si>
  <si>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</si>
  <si>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</si>
  <si>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</si>
  <si>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</si>
  <si>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</si>
  <si>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</si>
  <si>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</si>
  <si>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</si>
  <si>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</si>
  <si>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</si>
  <si>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</si>
  <si>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</si>
  <si>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</si>
  <si>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</si>
  <si>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</si>
  <si>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</si>
  <si>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</si>
  <si>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</si>
  <si>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</si>
  <si>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</si>
  <si>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</si>
  <si>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</si>
  <si>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</si>
  <si>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</si>
  <si>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</si>
  <si>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</si>
  <si>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</si>
  <si>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</si>
  <si>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</si>
  <si>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</si>
  <si>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</si>
  <si>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</si>
  <si>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</si>
  <si>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</si>
  <si>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</si>
  <si>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</si>
  <si>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</si>
  <si>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</si>
  <si>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</si>
  <si>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</si>
  <si>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</si>
  <si>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</si>
  <si>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</si>
  <si>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</si>
  <si>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</si>
  <si>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</si>
  <si>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</si>
  <si>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</si>
  <si>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</si>
  <si>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</si>
  <si>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</si>
  <si>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</si>
  <si>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</si>
  <si>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</si>
  <si>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</si>
  <si>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</si>
  <si>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</si>
  <si>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</si>
  <si>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</si>
  <si>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</si>
  <si>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</si>
  <si>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</si>
  <si>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</si>
  <si>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</si>
  <si>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</si>
  <si>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</si>
  <si>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</si>
  <si>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</si>
  <si>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</si>
  <si>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</si>
  <si>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</si>
  <si>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</si>
  <si>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</si>
  <si>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</si>
  <si>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</si>
  <si>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</si>
  <si>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</si>
  <si>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</si>
  <si>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</si>
  <si>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</si>
  <si>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</si>
  <si>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</si>
  <si>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</si>
  <si>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</si>
  <si>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</si>
  <si>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</si>
  <si>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</si>
  <si>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</si>
  <si>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</si>
  <si>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</si>
  <si>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</si>
  <si>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</si>
  <si>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</si>
  <si>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</si>
  <si>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</si>
  <si>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</si>
  <si>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</si>
  <si>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</si>
  <si>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</si>
  <si>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</si>
  <si>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</si>
  <si>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</si>
  <si>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</si>
  <si>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</si>
  <si>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</si>
  <si>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</si>
  <si>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</si>
  <si>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</si>
  <si>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</si>
  <si>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</si>
  <si>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</si>
  <si>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</si>
  <si>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</si>
  <si>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</si>
  <si>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</si>
  <si>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</si>
  <si>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</si>
  <si>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</si>
  <si>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</si>
  <si>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</si>
  <si>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</si>
  <si>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</si>
  <si>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</si>
  <si>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</si>
  <si>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</si>
  <si>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</si>
  <si>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</si>
  <si>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</si>
  <si>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</si>
  <si>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</si>
  <si>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</si>
  <si>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</si>
  <si>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</si>
  <si>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</si>
  <si>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</si>
  <si>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</si>
  <si>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</si>
  <si>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</si>
  <si>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</si>
  <si>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</si>
  <si>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</si>
  <si>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</si>
  <si>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</si>
  <si>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</si>
  <si>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</si>
  <si>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</si>
  <si>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</si>
  <si>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</si>
  <si>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</si>
  <si>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</si>
  <si>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</si>
  <si>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</si>
  <si>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</si>
  <si>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</si>
  <si>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</si>
  <si>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</si>
  <si>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</si>
  <si>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</si>
  <si>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</si>
  <si>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</si>
  <si>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</si>
  <si>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</si>
  <si>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</si>
  <si>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</si>
  <si>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</si>
  <si>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</si>
  <si>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</si>
  <si>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</si>
  <si>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</si>
  <si>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</si>
  <si>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</si>
  <si>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</si>
  <si>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</si>
  <si>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</si>
  <si>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</si>
  <si>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</si>
  <si>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</si>
  <si>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</si>
  <si>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</si>
  <si>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</si>
  <si>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</si>
  <si>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</si>
  <si>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</si>
  <si>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</si>
  <si>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</si>
  <si>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</si>
  <si>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</si>
  <si>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</si>
  <si>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</si>
  <si>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</si>
  <si>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</si>
  <si>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</si>
  <si>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</si>
  <si>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</si>
  <si>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</si>
  <si>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</si>
  <si>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</si>
  <si>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</si>
  <si>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</si>
  <si>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</si>
  <si>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</si>
  <si>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</si>
  <si>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</si>
  <si>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</si>
  <si>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</si>
  <si>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</si>
  <si>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</si>
  <si>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</si>
  <si>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</si>
  <si>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</si>
  <si>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</si>
  <si>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</si>
  <si>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</si>
  <si>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</si>
  <si>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</si>
  <si>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</si>
  <si>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</si>
  <si>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</si>
  <si>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</si>
  <si>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</si>
  <si>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</si>
  <si>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</si>
  <si>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</si>
  <si>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</si>
  <si>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</si>
  <si>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</si>
  <si>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</si>
  <si>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</si>
  <si>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</si>
  <si>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</si>
  <si>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</si>
  <si>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</si>
  <si>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</si>
  <si>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</si>
  <si>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</si>
  <si>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</si>
  <si>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</si>
  <si>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</si>
  <si>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</si>
  <si>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</si>
  <si>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</si>
  <si>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</si>
  <si>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</si>
  <si>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</si>
  <si>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</si>
  <si>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</si>
  <si>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</si>
  <si>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</si>
  <si>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</si>
  <si>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</si>
  <si>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</si>
  <si>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</si>
  <si>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</si>
  <si>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</si>
  <si>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</si>
  <si>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</si>
  <si>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</si>
  <si>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</si>
  <si>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</si>
  <si>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</si>
  <si>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</si>
  <si>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</si>
  <si>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</si>
  <si>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</si>
  <si>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</si>
  <si>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</si>
  <si>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</si>
  <si>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</si>
  <si>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</si>
  <si>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</si>
  <si>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</si>
  <si>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</si>
  <si>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</si>
  <si>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</si>
  <si>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</si>
  <si>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</si>
  <si>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</si>
  <si>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</si>
  <si>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</si>
  <si>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</si>
  <si>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</si>
  <si>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</si>
  <si>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</si>
  <si>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</si>
  <si>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</si>
  <si>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</si>
  <si>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</si>
  <si>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</si>
  <si>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</si>
  <si>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</si>
  <si>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</si>
  <si>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</si>
  <si>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</si>
  <si>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</si>
  <si>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</si>
  <si>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</si>
  <si>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</si>
  <si>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</si>
  <si>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</si>
  <si>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</si>
  <si>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</si>
  <si>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</si>
  <si>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</si>
  <si>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</si>
  <si>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</si>
  <si>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</si>
  <si>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</si>
  <si>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</si>
  <si>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</si>
  <si>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</si>
  <si>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</si>
  <si>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</si>
  <si>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</si>
  <si>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</si>
  <si>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</si>
  <si>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</si>
  <si>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</si>
  <si>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</si>
  <si>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</si>
  <si>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</si>
  <si>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</si>
  <si>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</si>
  <si>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</si>
  <si>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</si>
  <si>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</si>
  <si>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</si>
  <si>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</si>
  <si>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</si>
  <si>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</si>
  <si>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</si>
  <si>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</si>
  <si>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</si>
  <si>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</si>
  <si>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</si>
  <si>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</si>
  <si>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</si>
  <si>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</si>
  <si>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</si>
  <si>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</si>
  <si>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</si>
  <si>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</si>
  <si>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</si>
  <si>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</si>
  <si>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</si>
  <si>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</si>
  <si>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</si>
  <si>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</si>
  <si>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</si>
  <si>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</si>
  <si>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</si>
  <si>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</si>
  <si>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</si>
  <si>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</si>
  <si>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</si>
  <si>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</si>
  <si>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</si>
  <si>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</si>
  <si>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</si>
  <si>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</si>
  <si>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</si>
  <si>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</si>
  <si>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</si>
  <si>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</si>
  <si>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</si>
  <si>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</si>
  <si>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</si>
  <si>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</si>
  <si>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</si>
  <si>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</si>
  <si>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</si>
  <si>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</si>
  <si>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</si>
  <si>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</si>
  <si>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</si>
  <si>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</si>
  <si>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</si>
  <si>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</si>
  <si>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</si>
  <si>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</si>
  <si>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</si>
  <si>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</si>
  <si>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</si>
  <si>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</si>
  <si>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</si>
  <si>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</si>
  <si>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</si>
  <si>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</si>
  <si>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</si>
  <si>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</si>
  <si>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</si>
  <si>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</si>
  <si>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</si>
  <si>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</si>
  <si>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</si>
  <si>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</si>
  <si>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</si>
  <si>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</si>
  <si>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</si>
  <si>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</si>
  <si>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</si>
  <si>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</si>
  <si>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</si>
  <si>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</si>
  <si>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</si>
  <si>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</si>
  <si>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</si>
  <si>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</si>
  <si>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</si>
  <si>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</si>
  <si>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</si>
  <si>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</si>
  <si>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</si>
  <si>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</si>
  <si>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</si>
  <si>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</si>
  <si>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</si>
  <si>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</si>
  <si>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</si>
  <si>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</si>
  <si>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</si>
  <si>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</si>
  <si>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</si>
  <si>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</si>
  <si>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</si>
  <si>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</si>
  <si>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</si>
  <si>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</si>
  <si>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</si>
  <si>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</si>
  <si>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</si>
  <si>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</si>
  <si>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</si>
  <si>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</si>
  <si>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</si>
  <si>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</si>
  <si>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</si>
  <si>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</si>
  <si>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</si>
  <si>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</si>
  <si>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</si>
  <si>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</si>
  <si>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</si>
  <si>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</si>
  <si>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</si>
  <si>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</si>
  <si>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</si>
  <si>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</si>
  <si>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</si>
  <si>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</si>
  <si>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</si>
  <si>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</si>
  <si>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</si>
  <si>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</si>
  <si>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</si>
  <si>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</si>
  <si>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</si>
  <si>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</si>
  <si>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</si>
  <si>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</si>
  <si>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</si>
  <si>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</si>
  <si>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</si>
  <si>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</si>
  <si>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</si>
  <si>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</si>
  <si>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</si>
  <si>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</si>
  <si>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</si>
  <si>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</si>
  <si>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</si>
  <si>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</si>
  <si>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</si>
  <si>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</si>
  <si>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</si>
  <si>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</si>
  <si>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</si>
  <si>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</si>
  <si>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</si>
  <si>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</si>
  <si>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</si>
  <si>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</si>
  <si>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</si>
  <si>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</si>
  <si>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</si>
  <si>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</si>
  <si>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</si>
  <si>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</si>
  <si>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</si>
  <si>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</si>
  <si>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</si>
  <si>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</si>
  <si>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</si>
  <si>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</si>
  <si>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</si>
  <si>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</si>
  <si>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</si>
  <si>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</si>
  <si>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</si>
  <si>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</si>
  <si>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</si>
  <si>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</si>
  <si>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</si>
  <si>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</si>
  <si>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</si>
  <si>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</si>
  <si>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</si>
  <si>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</si>
  <si>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</si>
  <si>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</si>
  <si>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</si>
  <si>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</si>
  <si>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</si>
  <si>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</si>
  <si>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</si>
  <si>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</si>
  <si>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</si>
  <si>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</si>
  <si>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</si>
  <si>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</si>
  <si>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</si>
  <si>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</si>
  <si>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</si>
  <si>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</si>
  <si>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</si>
  <si>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</si>
  <si>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</si>
  <si>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</si>
  <si>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</si>
  <si>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</si>
  <si>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</si>
  <si>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</si>
  <si>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</si>
  <si>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</si>
  <si>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</si>
  <si>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</si>
  <si>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</si>
  <si>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</si>
  <si>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</si>
  <si>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</si>
  <si>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</si>
  <si>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</si>
  <si>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</si>
  <si>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</si>
  <si>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</si>
  <si>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</si>
  <si>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</si>
  <si>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</si>
  <si>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</si>
  <si>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</si>
  <si>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</si>
  <si>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</si>
  <si>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</si>
  <si>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</si>
  <si>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</si>
  <si>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</si>
  <si>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</si>
  <si>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</si>
  <si>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</si>
  <si>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</si>
  <si>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</si>
  <si>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</si>
  <si>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</si>
  <si>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</si>
  <si>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</si>
  <si>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</si>
  <si>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</si>
  <si>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</si>
  <si>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</si>
  <si>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</si>
  <si>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</si>
  <si>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</si>
  <si>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</si>
  <si>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</si>
  <si>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</si>
  <si>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</si>
  <si>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</si>
  <si>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</si>
  <si>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</si>
  <si>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</si>
  <si>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</si>
  <si>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</si>
  <si>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</si>
  <si>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</si>
  <si>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</si>
  <si>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</si>
  <si>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</si>
  <si>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</si>
  <si>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</si>
  <si>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</si>
  <si>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</si>
  <si>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</si>
  <si>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</si>
  <si>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</si>
  <si>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</si>
  <si>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</si>
  <si>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</si>
  <si>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</si>
  <si>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</si>
  <si>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</si>
  <si>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</si>
  <si>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</si>
  <si>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</si>
  <si>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</si>
  <si>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</si>
  <si>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</si>
  <si>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</si>
  <si>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</si>
  <si>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</si>
  <si>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</si>
  <si>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</si>
  <si>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</si>
  <si>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</si>
  <si>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</si>
  <si>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</si>
  <si>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</si>
  <si>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</si>
  <si>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</si>
  <si>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</si>
  <si>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</si>
  <si>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</si>
  <si>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</si>
  <si>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</si>
  <si>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</si>
  <si>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</si>
  <si>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</si>
  <si>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</si>
  <si>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</si>
  <si>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</si>
  <si>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</si>
  <si>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</si>
  <si>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</si>
  <si>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</si>
  <si>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</si>
  <si>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</si>
  <si>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</si>
  <si>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</si>
  <si>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</si>
  <si>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</si>
  <si>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</si>
  <si>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</si>
  <si>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</si>
  <si>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</si>
  <si>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</si>
  <si>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</si>
  <si>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</si>
  <si>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</si>
  <si>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</si>
  <si>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</si>
  <si>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</si>
  <si>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</si>
  <si>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</si>
  <si>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</si>
  <si>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</si>
  <si>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</si>
  <si>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</si>
  <si>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</si>
  <si>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</si>
  <si>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</si>
  <si>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</si>
  <si>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</si>
  <si>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</si>
  <si>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</si>
  <si>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</si>
  <si>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</si>
  <si>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</si>
  <si>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</si>
  <si>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</si>
  <si>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</si>
  <si>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</si>
  <si>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</si>
  <si>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</si>
  <si>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</si>
  <si>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</si>
  <si>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</si>
  <si>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</si>
  <si>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</si>
  <si>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</si>
  <si>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</si>
  <si>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</si>
  <si>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</si>
  <si>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</si>
  <si>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</si>
  <si>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</si>
  <si>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</si>
  <si>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</si>
  <si>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</si>
  <si>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</si>
  <si>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</si>
  <si>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</si>
  <si>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</si>
  <si>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</si>
  <si>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</si>
  <si>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</si>
  <si>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</si>
  <si>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</si>
  <si>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</si>
  <si>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</si>
  <si>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</si>
  <si>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</si>
  <si>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</si>
  <si>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</si>
  <si>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</si>
  <si>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</si>
  <si>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</si>
  <si>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</si>
  <si>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</si>
  <si>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</si>
  <si>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</si>
  <si>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</si>
  <si>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</si>
  <si>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</si>
  <si>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</si>
  <si>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</si>
  <si>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</si>
  <si>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</si>
  <si>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</si>
  <si>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</si>
  <si>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</si>
  <si>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</si>
  <si>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</si>
  <si>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</si>
  <si>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</si>
  <si>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</si>
  <si>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</si>
  <si>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</si>
  <si>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</si>
  <si>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</si>
  <si>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</si>
  <si>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</si>
  <si>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</si>
  <si>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</si>
  <si>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</si>
  <si>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</si>
  <si>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</si>
  <si>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</si>
  <si>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</si>
  <si>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</si>
  <si>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</si>
  <si>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</si>
  <si>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</si>
  <si>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</si>
  <si>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</si>
  <si>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</si>
  <si>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</si>
  <si>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</si>
  <si>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</si>
  <si>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</si>
  <si>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</si>
  <si>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</si>
  <si>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</si>
  <si>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</si>
  <si>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</si>
  <si>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</si>
  <si>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</si>
  <si>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</si>
  <si>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</si>
  <si>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</si>
  <si>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</si>
  <si>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</si>
  <si>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</si>
  <si>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</si>
  <si>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</si>
  <si>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</si>
  <si>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</si>
  <si>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</si>
  <si>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</si>
  <si>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</si>
  <si>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</si>
  <si>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</si>
  <si>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</si>
  <si>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</si>
  <si>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</si>
  <si>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</si>
  <si>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</si>
  <si>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</si>
  <si>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</si>
  <si>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</si>
  <si>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</si>
  <si>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</si>
  <si>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</si>
  <si>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</si>
  <si>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</si>
  <si>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</si>
  <si>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</si>
  <si>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</si>
  <si>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</si>
  <si>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</si>
  <si>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</si>
  <si>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</si>
  <si>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</si>
  <si>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</si>
  <si>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</si>
  <si>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</si>
  <si>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</si>
  <si>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</si>
  <si>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</si>
  <si>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</si>
  <si>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</si>
  <si>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</si>
  <si>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</si>
  <si>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</si>
  <si>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</si>
  <si>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</si>
  <si>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</si>
  <si>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</si>
  <si>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</si>
  <si>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</si>
  <si>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</si>
  <si>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</si>
  <si>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</si>
  <si>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</si>
  <si>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</si>
  <si>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</si>
  <si>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</si>
  <si>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</si>
  <si>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</si>
  <si>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</si>
  <si>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</si>
  <si>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</si>
  <si>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</si>
  <si>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</si>
  <si>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</si>
  <si>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</si>
  <si>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</si>
  <si>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</si>
  <si>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</si>
  <si>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</si>
  <si>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</si>
  <si>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</si>
  <si>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</si>
  <si>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</si>
  <si>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</si>
  <si>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</si>
  <si>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</si>
  <si>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</si>
  <si>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</si>
  <si>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</si>
  <si>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</si>
  <si>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</si>
  <si>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</si>
  <si>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</si>
  <si>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</si>
  <si>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</si>
  <si>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</si>
  <si>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</si>
  <si>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</si>
  <si>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</si>
  <si>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</si>
  <si>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</si>
  <si>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</si>
  <si>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</si>
  <si>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</si>
  <si>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</si>
  <si>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</si>
  <si>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</si>
  <si>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</si>
  <si>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</si>
  <si>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</si>
  <si>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</si>
  <si>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</si>
  <si>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</si>
  <si>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</si>
  <si>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</si>
  <si>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</si>
  <si>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</si>
  <si>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</si>
  <si>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</si>
  <si>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</si>
  <si>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</si>
  <si>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</si>
  <si>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</si>
  <si>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</si>
  <si>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</si>
  <si>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</si>
  <si>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</si>
  <si>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</si>
  <si>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</si>
  <si>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</si>
  <si>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</si>
  <si>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</si>
  <si>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</si>
  <si>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</si>
  <si>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</si>
  <si>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</si>
  <si>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</si>
  <si>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</si>
  <si>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</si>
  <si>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</si>
  <si>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</si>
  <si>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</si>
  <si>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</si>
  <si>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</si>
  <si>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</si>
  <si>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</si>
  <si>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</si>
  <si>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</si>
  <si>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</si>
  <si>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</si>
  <si>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</si>
  <si>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</si>
  <si>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</si>
  <si>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</si>
  <si>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</si>
  <si>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</si>
  <si>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</si>
  <si>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</si>
  <si>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</si>
  <si>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</si>
  <si>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</si>
  <si>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</si>
  <si>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</si>
  <si>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</si>
  <si>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</si>
  <si>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</si>
  <si>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</si>
  <si>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</si>
  <si>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</si>
  <si>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</si>
  <si>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</si>
  <si>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</si>
  <si>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</si>
  <si>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</si>
  <si>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</si>
  <si>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</si>
  <si>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</si>
  <si>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</si>
  <si>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</si>
  <si>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</si>
  <si>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</si>
  <si>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</si>
  <si>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</si>
  <si>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</si>
  <si>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</si>
  <si>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</si>
  <si>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</si>
  <si>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</si>
  <si>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</si>
  <si>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</si>
  <si>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</si>
  <si>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</si>
  <si>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</si>
  <si>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</si>
  <si>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</si>
  <si>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</si>
  <si>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</si>
  <si>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</si>
  <si>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</si>
  <si>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</si>
  <si>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</si>
  <si>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</si>
  <si>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</si>
  <si>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</si>
  <si>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</si>
  <si>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</si>
  <si>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</si>
  <si>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</si>
  <si>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</si>
  <si>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</si>
  <si>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</si>
  <si>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</si>
  <si>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</si>
  <si>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</si>
  <si>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</si>
  <si>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</si>
  <si>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</si>
  <si>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</si>
  <si>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</si>
  <si>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</si>
  <si>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</si>
  <si>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</si>
  <si>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</si>
  <si>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</si>
  <si>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</si>
  <si>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</si>
  <si>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</si>
  <si>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</si>
  <si>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</si>
  <si>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</si>
  <si>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</si>
  <si>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</si>
  <si>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</si>
  <si>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</si>
  <si>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</si>
  <si>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</si>
  <si>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</si>
  <si>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</si>
  <si>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</si>
  <si>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</si>
  <si>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</si>
  <si>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</si>
  <si>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</si>
  <si>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</si>
  <si>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</si>
  <si>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</si>
  <si>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</si>
  <si>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</si>
  <si>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</si>
  <si>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</si>
  <si>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</si>
  <si>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</si>
  <si>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</si>
  <si>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</si>
  <si>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</si>
  <si>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</si>
  <si>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</si>
  <si>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</si>
  <si>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</si>
  <si>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</si>
  <si>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</si>
  <si>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</si>
  <si>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</si>
  <si>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</si>
  <si>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</si>
  <si>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</si>
  <si>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</si>
  <si>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</si>
  <si>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</si>
  <si>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</si>
  <si>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</si>
  <si>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</si>
  <si>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</si>
  <si>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</si>
  <si>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</si>
  <si>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</si>
  <si>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</si>
  <si>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</si>
  <si>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</si>
  <si>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</si>
  <si>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</si>
  <si>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</si>
  <si>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</si>
  <si>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</si>
  <si>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</si>
  <si>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</si>
  <si>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</si>
  <si>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</si>
  <si>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</si>
  <si>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</si>
  <si>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</si>
  <si>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</si>
  <si>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</si>
  <si>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</si>
  <si>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</si>
  <si>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</si>
  <si>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</si>
  <si>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</si>
  <si>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</si>
  <si>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</si>
  <si>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</si>
  <si>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</si>
  <si>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</si>
  <si>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</si>
  <si>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</si>
  <si>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</si>
  <si>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</si>
  <si>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</si>
  <si>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</si>
  <si>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</si>
  <si>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</si>
  <si>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</si>
  <si>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</si>
  <si>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</si>
  <si>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</si>
  <si>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</si>
  <si>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</si>
  <si>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</si>
  <si>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</si>
  <si>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</si>
  <si>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</si>
  <si>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</si>
  <si>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</si>
  <si>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</si>
  <si>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</si>
  <si>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</si>
  <si>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</si>
  <si>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</si>
  <si>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</si>
  <si>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</si>
  <si>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</si>
  <si>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</si>
  <si>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</si>
  <si>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</si>
  <si>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</si>
  <si>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</si>
  <si>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</si>
  <si>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</si>
  <si>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</si>
  <si>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</si>
  <si>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</si>
  <si>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</si>
  <si>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</si>
  <si>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</si>
  <si>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</si>
  <si>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</si>
  <si>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</si>
  <si>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</si>
  <si>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</si>
  <si>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</si>
  <si>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</si>
  <si>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</si>
  <si>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</si>
  <si>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</si>
  <si>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</si>
  <si>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</si>
  <si>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</si>
  <si>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</si>
  <si>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</si>
  <si>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</si>
  <si>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</si>
  <si>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</si>
  <si>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</si>
  <si>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</si>
  <si>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</si>
  <si>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</si>
  <si>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</si>
  <si>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</si>
  <si>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</si>
  <si>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</si>
  <si>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</si>
  <si>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</si>
  <si>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</si>
  <si>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</si>
  <si>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</si>
  <si>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</si>
  <si>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</si>
  <si>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</si>
  <si>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</si>
  <si>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</si>
  <si>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</si>
  <si>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</si>
  <si>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</si>
  <si>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</si>
  <si>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</si>
  <si>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</si>
  <si>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</si>
  <si>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</si>
  <si>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</si>
  <si>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</si>
  <si>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</si>
  <si>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</si>
  <si>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</si>
  <si>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</si>
  <si>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</si>
  <si>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</si>
  <si>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</si>
  <si>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</si>
  <si>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</si>
  <si>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</si>
  <si>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</si>
  <si>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</si>
  <si>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</si>
  <si>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</si>
  <si>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</si>
  <si>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</si>
  <si>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</si>
  <si>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</si>
  <si>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</si>
  <si>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</si>
  <si>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</si>
  <si>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</si>
  <si>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</si>
  <si>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</si>
  <si>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</si>
  <si>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</si>
  <si>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</si>
  <si>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</si>
  <si>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</si>
  <si>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</si>
  <si>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</si>
  <si>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</si>
  <si>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</si>
  <si>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</si>
  <si>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</si>
  <si>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</si>
  <si>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</si>
  <si>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</si>
  <si>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</si>
  <si>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</si>
  <si>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</si>
  <si>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</si>
  <si>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</si>
  <si>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</si>
  <si>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</si>
  <si>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</si>
  <si>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</si>
  <si>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</si>
  <si>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</si>
  <si>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</si>
  <si>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</si>
  <si>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</si>
  <si>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</si>
  <si>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</si>
  <si>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</si>
  <si>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</si>
  <si>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</si>
  <si>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</si>
  <si>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</si>
  <si>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</si>
  <si>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</si>
  <si>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</si>
  <si>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</si>
  <si>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</si>
  <si>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</si>
  <si>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</si>
  <si>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</si>
  <si>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</si>
  <si>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</si>
  <si>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</si>
  <si>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</si>
  <si>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</si>
  <si>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</si>
  <si>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</si>
  <si>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</si>
  <si>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</si>
  <si>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</si>
  <si>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</si>
  <si>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</si>
  <si>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</si>
  <si>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</si>
  <si>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</si>
  <si>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</si>
  <si>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</si>
  <si>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</si>
  <si>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</si>
  <si>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</si>
  <si>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</si>
  <si>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</si>
  <si>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</si>
  <si>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</si>
  <si>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</si>
  <si>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</si>
  <si>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</si>
  <si>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</si>
  <si>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</si>
  <si>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</si>
  <si>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</si>
  <si>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</si>
  <si>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</si>
  <si>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</si>
  <si>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</si>
  <si>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</si>
  <si>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</si>
  <si>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</si>
  <si>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</si>
  <si>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</si>
  <si>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</si>
  <si>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</si>
  <si>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</si>
  <si>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</si>
  <si>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</si>
  <si>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</si>
  <si>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</si>
  <si>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</si>
  <si>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</si>
  <si>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</si>
  <si>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</si>
  <si>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</si>
  <si>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</si>
  <si>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</si>
  <si>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</si>
  <si>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</si>
  <si>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</si>
  <si>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</si>
  <si>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</si>
  <si>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</si>
  <si>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</si>
  <si>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</si>
  <si>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</si>
  <si>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</si>
  <si>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</si>
  <si>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</si>
  <si>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</si>
  <si>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</si>
  <si>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</si>
  <si>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</si>
  <si>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</si>
  <si>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</si>
  <si>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</si>
  <si>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</si>
  <si>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</si>
  <si>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</si>
  <si>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</si>
  <si>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</si>
  <si>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</si>
  <si>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</si>
  <si>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</si>
  <si>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</si>
  <si>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</si>
  <si>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</si>
  <si>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</si>
  <si>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</si>
  <si>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</si>
  <si>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</si>
  <si>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</si>
  <si>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</si>
  <si>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</si>
  <si>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</si>
  <si>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</si>
  <si>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</si>
  <si>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</si>
  <si>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</si>
  <si>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</si>
  <si>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</si>
  <si>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</si>
  <si>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</si>
  <si>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</si>
  <si>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</si>
  <si>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</si>
  <si>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</si>
  <si>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</si>
  <si>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</si>
  <si>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</si>
  <si>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</si>
  <si>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</si>
  <si>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</si>
  <si>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</si>
  <si>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</si>
  <si>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</si>
  <si>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</si>
  <si>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</si>
  <si>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</si>
  <si>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</si>
  <si>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</si>
  <si>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</si>
  <si>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</si>
  <si>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</si>
  <si>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</si>
  <si>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</si>
  <si>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</si>
  <si>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</si>
  <si>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</si>
  <si>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</si>
  <si>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</si>
  <si>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</si>
  <si>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</si>
  <si>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</si>
  <si>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</si>
  <si>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</si>
  <si>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</si>
  <si>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</si>
  <si>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</si>
  <si>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</si>
  <si>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</si>
  <si>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</si>
  <si>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</si>
  <si>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</si>
  <si>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</si>
  <si>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</si>
  <si>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</si>
  <si>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</si>
  <si>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</si>
  <si>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</si>
  <si>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</si>
  <si>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</si>
  <si>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</si>
  <si>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</si>
  <si>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</si>
  <si>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</si>
  <si>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</si>
  <si>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</si>
  <si>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</si>
  <si>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</si>
  <si>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</si>
  <si>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</si>
  <si>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</si>
  <si>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</si>
  <si>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</si>
  <si>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</si>
  <si>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</si>
  <si>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</si>
  <si>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</si>
  <si>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</si>
  <si>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</si>
  <si>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</si>
  <si>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</si>
  <si>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</si>
  <si>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</si>
  <si>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</si>
  <si>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</si>
  <si>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</si>
  <si>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</si>
  <si>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</si>
  <si>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</si>
  <si>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</si>
  <si>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</si>
  <si>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</si>
  <si>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</si>
  <si>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</si>
  <si>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</si>
  <si>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</si>
  <si>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</si>
  <si>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</si>
  <si>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</si>
  <si>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</si>
  <si>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</si>
  <si>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</si>
  <si>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</si>
  <si>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</si>
  <si>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</si>
  <si>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</si>
  <si>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</si>
  <si>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</si>
  <si>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</si>
  <si>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</si>
  <si>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</si>
  <si>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</si>
  <si>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</si>
  <si>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</si>
  <si>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</si>
  <si>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</si>
  <si>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</si>
  <si>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</si>
  <si>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</si>
  <si>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</si>
  <si>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</si>
  <si>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</si>
  <si>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</si>
  <si>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</si>
  <si>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</si>
  <si>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</si>
  <si>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</si>
  <si>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</si>
  <si>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</si>
  <si>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</si>
  <si>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</si>
  <si>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</si>
  <si>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</si>
  <si>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</si>
  <si>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</si>
  <si>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</si>
  <si>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</si>
  <si>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</si>
  <si>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</si>
  <si>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</si>
  <si>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</si>
  <si>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</si>
  <si>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</si>
  <si>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</si>
  <si>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</si>
  <si>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</si>
  <si>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</si>
  <si>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</si>
  <si>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</si>
  <si>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</si>
  <si>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</si>
  <si>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</si>
  <si>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</si>
  <si>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</si>
  <si>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</si>
  <si>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</si>
  <si>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</si>
  <si>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</si>
  <si>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</si>
  <si>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</si>
  <si>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</si>
  <si>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</si>
  <si>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</si>
  <si>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</si>
  <si>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</si>
  <si>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</si>
  <si>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</si>
  <si>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</si>
  <si>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</si>
  <si>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</si>
  <si>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</si>
  <si>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</si>
  <si>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</si>
  <si>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</si>
  <si>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</si>
  <si>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</si>
  <si>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</si>
  <si>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</si>
  <si>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</si>
  <si>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</si>
  <si>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</si>
  <si>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</si>
  <si>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</si>
  <si>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</si>
  <si>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</si>
  <si>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</si>
  <si>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</si>
  <si>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</si>
  <si>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</si>
  <si>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</si>
  <si>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</si>
  <si>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</si>
  <si>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</si>
  <si>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</si>
  <si>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</si>
  <si>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</si>
  <si>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</si>
  <si>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</si>
  <si>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</si>
  <si>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</si>
  <si>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</si>
  <si>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</si>
  <si>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</si>
  <si>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</si>
  <si>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</si>
  <si>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</si>
  <si>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</si>
  <si>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</si>
  <si>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</si>
  <si>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</si>
  <si>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</si>
  <si>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</si>
  <si>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</si>
  <si>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</si>
  <si>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</si>
  <si>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</si>
  <si>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</si>
  <si>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</si>
  <si>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</si>
  <si>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</si>
  <si>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</si>
  <si>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</si>
  <si>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</si>
  <si>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</si>
  <si>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</si>
  <si>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</si>
  <si>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</si>
  <si>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</si>
  <si>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</si>
  <si>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</si>
  <si>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</si>
  <si>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</si>
  <si>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</si>
  <si>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</si>
  <si>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</si>
  <si>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</si>
  <si>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</si>
  <si>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</si>
  <si>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</si>
  <si>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</si>
  <si>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</si>
  <si>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</si>
  <si>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</si>
  <si>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</si>
  <si>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</si>
  <si>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</si>
  <si>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</si>
  <si>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</si>
  <si>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</si>
  <si>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</si>
  <si>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</si>
  <si>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</si>
  <si>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</si>
  <si>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</si>
  <si>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</si>
  <si>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</si>
  <si>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</si>
  <si>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</si>
  <si>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</si>
  <si>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</si>
  <si>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</si>
  <si>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</si>
  <si>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</si>
  <si>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</si>
  <si>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</si>
  <si>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</si>
  <si>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</si>
  <si>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</si>
  <si>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</si>
  <si>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</si>
  <si>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</si>
  <si>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</si>
  <si>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</si>
  <si>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</si>
  <si>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</si>
  <si>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</si>
  <si>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</si>
  <si>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</si>
  <si>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</si>
  <si>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</si>
  <si>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</si>
  <si>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</si>
  <si>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</si>
  <si>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</si>
  <si>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</si>
  <si>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</si>
  <si>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</si>
  <si>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</si>
  <si>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</si>
  <si>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</si>
  <si>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</si>
  <si>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</si>
  <si>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</si>
  <si>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</si>
  <si>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</si>
  <si>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</si>
  <si>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</si>
  <si>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</si>
  <si>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</si>
  <si>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</si>
  <si>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</si>
  <si>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</si>
  <si>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</si>
  <si>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</si>
  <si>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</si>
  <si>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</si>
  <si>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</si>
  <si>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</si>
  <si>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</si>
  <si>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</si>
  <si>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</si>
  <si>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</si>
  <si>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</si>
  <si>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</si>
  <si>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</si>
  <si>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</si>
  <si>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</si>
  <si>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</si>
  <si>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</si>
  <si>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</si>
  <si>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</si>
  <si>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</si>
  <si>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</si>
  <si>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</si>
  <si>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</si>
  <si>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</si>
  <si>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</si>
  <si>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</si>
  <si>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</si>
  <si>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</si>
  <si>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</si>
  <si>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</si>
  <si>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</si>
  <si>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</si>
  <si>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</si>
  <si>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</si>
  <si>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</si>
  <si>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</si>
  <si>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</si>
  <si>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</si>
  <si>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</si>
  <si>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</si>
  <si>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</si>
  <si>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</si>
  <si>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</si>
  <si>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</si>
  <si>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</si>
  <si>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</si>
  <si>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</si>
  <si>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</si>
  <si>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</si>
  <si>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</si>
  <si>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</si>
  <si>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</si>
  <si>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</si>
  <si>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</si>
  <si>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</si>
  <si>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</si>
  <si>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</si>
  <si>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</si>
  <si>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</si>
  <si>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</si>
  <si>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</si>
  <si>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</si>
  <si>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</si>
  <si>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</si>
  <si>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</si>
  <si>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</si>
  <si>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</si>
  <si>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</si>
  <si>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</si>
  <si>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</si>
  <si>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</si>
  <si>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</si>
  <si>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</si>
  <si>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</si>
  <si>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</si>
  <si>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</si>
  <si>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</si>
  <si>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</si>
  <si>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</si>
  <si>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</si>
  <si>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</si>
  <si>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</si>
  <si>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</si>
  <si>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</si>
  <si>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</si>
  <si>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</si>
  <si>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</si>
  <si>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</si>
  <si>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</si>
  <si>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</si>
  <si>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</si>
  <si>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</si>
  <si>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</si>
  <si>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</si>
  <si>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</si>
  <si>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</si>
  <si>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</si>
  <si>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</si>
  <si>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</si>
  <si>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</si>
  <si>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</si>
  <si>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</si>
  <si>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</si>
  <si>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</si>
  <si>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</si>
  <si>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</si>
  <si>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</si>
  <si>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</si>
  <si>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</si>
  <si>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</si>
  <si>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</si>
  <si>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</si>
  <si>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</si>
  <si>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</si>
  <si>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</si>
  <si>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</si>
  <si>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</si>
  <si>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</si>
  <si>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</si>
  <si>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</si>
  <si>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</si>
  <si>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</si>
  <si>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</si>
  <si>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</si>
  <si>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</si>
  <si>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</si>
  <si>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</si>
  <si>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</si>
  <si>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</si>
  <si>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</si>
  <si>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</si>
  <si>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</si>
  <si>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</si>
  <si>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</si>
  <si>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</si>
  <si>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</si>
  <si>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</si>
  <si>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</si>
  <si>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</si>
  <si>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</si>
  <si>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</si>
  <si>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</si>
  <si>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</si>
  <si>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</si>
  <si>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</si>
  <si>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</si>
  <si>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</si>
  <si>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</si>
  <si>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</si>
  <si>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</si>
  <si>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</si>
  <si>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</si>
  <si>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</si>
  <si>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</si>
  <si>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</si>
  <si>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</si>
  <si>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</si>
  <si>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</si>
  <si>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</si>
  <si>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</si>
  <si>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</si>
  <si>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</si>
  <si>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</si>
  <si>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</si>
  <si>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</si>
  <si>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</si>
  <si>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</si>
  <si>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</si>
  <si>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</si>
  <si>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</si>
  <si>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</si>
  <si>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</si>
  <si>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</si>
  <si>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</si>
  <si>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</si>
  <si>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</si>
  <si>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</si>
  <si>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</si>
  <si>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</si>
  <si>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</si>
  <si>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</si>
  <si>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</si>
  <si>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</si>
  <si>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</si>
  <si>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</si>
  <si>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</si>
  <si>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</si>
  <si>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</si>
  <si>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</si>
  <si>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</si>
  <si>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</si>
  <si>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</si>
  <si>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</si>
  <si>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</si>
  <si>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</si>
  <si>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</si>
  <si>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</si>
  <si>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</si>
  <si>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</si>
  <si>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</si>
  <si>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</si>
  <si>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</si>
  <si>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</si>
  <si>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</si>
  <si>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</si>
  <si>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</si>
  <si>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</si>
  <si>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</si>
  <si>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</si>
  <si>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</si>
  <si>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</si>
  <si>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</si>
  <si>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</si>
  <si>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</si>
  <si>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</si>
  <si>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</si>
  <si>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</si>
  <si>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</si>
  <si>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</si>
  <si>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</si>
  <si>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</si>
  <si>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</si>
  <si>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</si>
  <si>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</si>
  <si>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</si>
  <si>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</si>
  <si>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</si>
  <si>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</si>
  <si>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</si>
  <si>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</si>
  <si>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</si>
  <si>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</si>
  <si>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</si>
  <si>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</si>
  <si>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</si>
  <si>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</si>
  <si>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</si>
  <si>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</si>
  <si>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</si>
  <si>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</si>
  <si>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</si>
  <si>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</si>
  <si>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</si>
  <si>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</si>
  <si>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</si>
  <si>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</si>
  <si>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</si>
  <si>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</si>
  <si>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</si>
  <si>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</si>
  <si>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</si>
  <si>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</si>
  <si>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</si>
  <si>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</si>
  <si>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</si>
  <si>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</si>
  <si>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</si>
  <si>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</si>
  <si>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</si>
  <si>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</si>
  <si>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</si>
  <si>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</si>
  <si>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</si>
  <si>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</si>
  <si>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</si>
  <si>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</si>
  <si>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</si>
  <si>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</si>
  <si>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</si>
  <si>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</si>
  <si>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</si>
  <si>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</si>
  <si>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</si>
  <si>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</si>
  <si>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</si>
  <si>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</si>
  <si>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</si>
  <si>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</si>
  <si>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</si>
  <si>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</si>
  <si>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</si>
  <si>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</si>
  <si>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</si>
  <si>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</si>
  <si>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</si>
  <si>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</si>
  <si>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</si>
  <si>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</si>
  <si>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</si>
  <si>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</si>
  <si>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</si>
  <si>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</si>
  <si>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</si>
  <si>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</si>
  <si>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</si>
  <si>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</si>
  <si>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</si>
  <si>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</si>
  <si>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</si>
  <si>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</si>
  <si>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</si>
  <si>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</si>
  <si>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</si>
  <si>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</si>
  <si>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</si>
  <si>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</si>
  <si>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</si>
  <si>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</si>
  <si>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</si>
  <si>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</si>
  <si>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</si>
  <si>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</si>
  <si>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</si>
  <si>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</si>
  <si>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</si>
  <si>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</si>
  <si>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</si>
  <si>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</si>
  <si>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</si>
  <si>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</si>
  <si>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</si>
  <si>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</si>
  <si>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</si>
  <si>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</si>
  <si>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</si>
  <si>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</si>
  <si>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</si>
  <si>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</si>
  <si>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</si>
  <si>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</si>
  <si>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</si>
  <si>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</si>
  <si>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</si>
  <si>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</si>
  <si>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</si>
  <si>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</si>
  <si>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</si>
  <si>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</si>
  <si>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</si>
  <si>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</si>
  <si>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</si>
  <si>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</si>
  <si>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</si>
  <si>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</si>
  <si>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</si>
  <si>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</si>
  <si>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</si>
  <si>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</si>
  <si>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</si>
  <si>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</si>
  <si>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</si>
  <si>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</si>
  <si>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</si>
  <si>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</si>
  <si>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</si>
  <si>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</si>
  <si>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</si>
  <si>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</si>
  <si>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</si>
  <si>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</si>
  <si>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</si>
  <si>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</si>
  <si>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</si>
  <si>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</si>
  <si>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</si>
  <si>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</si>
  <si>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</si>
  <si>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</si>
  <si>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</si>
  <si>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</si>
  <si>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</si>
  <si>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</si>
  <si>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</si>
  <si>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</si>
  <si>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</si>
  <si>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</si>
  <si>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</si>
  <si>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</si>
  <si>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</si>
  <si>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</si>
  <si>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</si>
  <si>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</si>
  <si>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</si>
  <si>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</si>
  <si>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</si>
  <si>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</si>
  <si>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</si>
  <si>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</si>
  <si>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</si>
  <si>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</si>
  <si>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</si>
  <si>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</si>
  <si>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</si>
  <si>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</si>
  <si>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</si>
  <si>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</si>
  <si>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</si>
  <si>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</si>
  <si>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</si>
  <si>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</si>
  <si>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</si>
  <si>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</si>
  <si>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</si>
  <si>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</si>
  <si>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</si>
  <si>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</si>
  <si>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</si>
  <si>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</si>
  <si>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</si>
  <si>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</si>
  <si>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</si>
  <si>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</si>
  <si>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</si>
  <si>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</si>
  <si>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</si>
  <si>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</si>
  <si>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</si>
  <si>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</si>
  <si>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</si>
  <si>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</si>
  <si>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</si>
  <si>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</si>
  <si>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</si>
  <si>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</si>
  <si>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</si>
  <si>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</si>
  <si>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</si>
  <si>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</si>
  <si>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</si>
  <si>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</si>
  <si>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</si>
  <si>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</si>
  <si>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</si>
  <si>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</si>
  <si>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</si>
  <si>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</si>
  <si>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</si>
  <si>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</si>
  <si>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</si>
  <si>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</si>
  <si>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</si>
  <si>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</si>
  <si>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</si>
  <si>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</si>
  <si>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</si>
  <si>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</si>
  <si>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</si>
  <si>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</si>
  <si>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</si>
  <si>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</si>
  <si>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</si>
  <si>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</si>
  <si>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</si>
  <si>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</si>
  <si>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</si>
  <si>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</si>
  <si>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</si>
  <si>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</si>
  <si>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</si>
  <si>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</si>
  <si>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</si>
  <si>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</si>
  <si>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</si>
  <si>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</si>
  <si>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</si>
  <si>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</si>
  <si>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</si>
  <si>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</si>
  <si>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</si>
  <si>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</si>
  <si>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</si>
  <si>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</si>
  <si>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</si>
  <si>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</si>
  <si>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</si>
  <si>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</si>
  <si>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</si>
  <si>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</si>
  <si>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</si>
  <si>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</si>
  <si>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</si>
  <si>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</si>
  <si>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</si>
  <si>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</si>
  <si>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</si>
  <si>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</si>
  <si>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</si>
  <si>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</si>
  <si>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</si>
  <si>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</si>
  <si>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</si>
  <si>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</si>
  <si>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</si>
  <si>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</si>
  <si>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</si>
  <si>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</si>
  <si>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</si>
  <si>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</si>
  <si>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</si>
  <si>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</si>
  <si>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</si>
  <si>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</si>
  <si>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</si>
  <si>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</si>
  <si>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</si>
  <si>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</si>
  <si>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</si>
  <si>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</si>
  <si>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</si>
  <si>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</si>
  <si>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</si>
  <si>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</si>
  <si>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</si>
  <si>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</si>
  <si>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</si>
  <si>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</si>
  <si>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</si>
  <si>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</si>
  <si>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</si>
  <si>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</si>
  <si>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</si>
  <si>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</si>
  <si>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</si>
  <si>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</si>
  <si>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</si>
  <si>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</si>
  <si>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</si>
  <si>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</si>
  <si>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</si>
  <si>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</si>
  <si>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</si>
  <si>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</si>
  <si>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</si>
  <si>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</si>
  <si>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</si>
  <si>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</si>
  <si>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</si>
  <si>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</si>
  <si>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</si>
  <si>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</si>
  <si>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</si>
  <si>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</si>
  <si>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</si>
  <si>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</si>
  <si>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</si>
  <si>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</si>
  <si>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</si>
  <si>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</si>
  <si>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</si>
  <si>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</si>
  <si>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</si>
  <si>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</si>
  <si>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</si>
  <si>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</si>
  <si>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</si>
  <si>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</si>
  <si>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</si>
  <si>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</si>
  <si>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</si>
  <si>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</si>
  <si>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</si>
  <si>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</si>
  <si>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</si>
  <si>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</si>
  <si>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</si>
  <si>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</si>
  <si>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</si>
  <si>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</si>
  <si>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</si>
  <si>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</si>
  <si>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</si>
  <si>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</si>
  <si>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</si>
  <si>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</si>
  <si>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</si>
  <si>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</si>
  <si>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</si>
  <si>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</si>
  <si>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</si>
  <si>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</si>
  <si>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</si>
  <si>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</si>
  <si>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</si>
  <si>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</si>
  <si>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</si>
  <si>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</si>
  <si>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</si>
  <si>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</si>
  <si>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</si>
  <si>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</si>
  <si>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</si>
  <si>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</si>
  <si>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</si>
  <si>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</si>
  <si>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</si>
  <si>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</si>
  <si>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</si>
  <si>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</si>
  <si>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</si>
  <si>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</si>
  <si>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</si>
  <si>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</si>
  <si>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</si>
  <si>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</si>
  <si>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</si>
  <si>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</si>
  <si>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</si>
  <si>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</si>
  <si>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</si>
  <si>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</si>
  <si>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</si>
  <si>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</si>
  <si>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</si>
  <si>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</si>
  <si>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</si>
  <si>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</si>
  <si>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</si>
  <si>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</si>
  <si>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</si>
  <si>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</si>
  <si>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</si>
  <si>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</si>
  <si>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</si>
  <si>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</si>
  <si>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</si>
  <si>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</si>
  <si>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</si>
  <si>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</si>
  <si>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</si>
  <si>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</si>
  <si>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</si>
  <si>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</si>
  <si>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</si>
  <si>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</si>
  <si>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</si>
  <si>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</si>
  <si>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</si>
  <si>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</si>
  <si>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</si>
  <si>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</si>
  <si>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</si>
  <si>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</si>
  <si>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</si>
  <si>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</si>
  <si>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</si>
  <si>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</si>
  <si>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</si>
  <si>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</si>
  <si>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</si>
  <si>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</si>
  <si>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</si>
  <si>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</si>
  <si>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</si>
  <si>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</si>
  <si>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</si>
  <si>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</si>
  <si>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</si>
  <si>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</si>
  <si>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</si>
  <si>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</si>
  <si>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</si>
  <si>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</si>
  <si>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</si>
  <si>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</si>
  <si>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</si>
  <si>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</si>
  <si>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</si>
  <si>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</si>
  <si>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</si>
  <si>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</si>
  <si>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</si>
  <si>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</si>
  <si>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</si>
  <si>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</si>
  <si>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</si>
  <si>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</si>
  <si>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</si>
  <si>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</si>
  <si>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</si>
  <si>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</si>
  <si>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</si>
  <si>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</si>
  <si>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</si>
  <si>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</si>
  <si>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</si>
  <si>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</si>
  <si>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</si>
  <si>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</si>
  <si>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</si>
  <si>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</si>
  <si>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</si>
  <si>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</si>
  <si>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</si>
  <si>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</si>
  <si>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</si>
  <si>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</si>
  <si>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</si>
  <si>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</si>
  <si>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</si>
  <si>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</si>
  <si>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</si>
  <si>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</si>
  <si>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</si>
  <si>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</si>
  <si>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</si>
  <si>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</si>
  <si>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</si>
  <si>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</si>
  <si>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</si>
  <si>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</si>
  <si>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</si>
  <si>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</si>
  <si>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</si>
  <si>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</si>
  <si>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</si>
  <si>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</si>
  <si>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</si>
  <si>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</si>
  <si>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</si>
  <si>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</si>
  <si>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</si>
  <si>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</si>
  <si>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</si>
  <si>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</si>
  <si>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</si>
  <si>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</si>
  <si>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</si>
  <si>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</si>
  <si>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</si>
  <si>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</si>
  <si>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</si>
  <si>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</si>
  <si>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</si>
  <si>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</si>
  <si>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</si>
  <si>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</si>
  <si>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</si>
  <si>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</si>
  <si>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</si>
  <si>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</si>
  <si>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</si>
  <si>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</si>
  <si>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</si>
  <si>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</si>
  <si>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</si>
  <si>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</si>
  <si>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</si>
  <si>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</si>
  <si>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</si>
  <si>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</si>
  <si>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</si>
  <si>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</si>
  <si>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</si>
  <si>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</si>
  <si>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</si>
  <si>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</si>
  <si>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</si>
  <si>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</si>
  <si>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</si>
  <si>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</si>
  <si>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</si>
  <si>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</si>
  <si>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</si>
  <si>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</si>
  <si>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</si>
  <si>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</si>
  <si>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</si>
  <si>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</si>
  <si>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</si>
  <si>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</si>
  <si>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</si>
  <si>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</si>
  <si>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</si>
  <si>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</si>
  <si>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</si>
  <si>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</si>
  <si>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</si>
  <si>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</si>
  <si>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</si>
  <si>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</si>
  <si>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</si>
  <si>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</si>
  <si>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</si>
  <si>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</si>
  <si>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</si>
  <si>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</si>
  <si>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</si>
  <si>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</si>
  <si>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</si>
  <si>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</si>
  <si>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</si>
  <si>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</si>
  <si>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</si>
  <si>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</si>
  <si>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</si>
  <si>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</si>
  <si>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</si>
  <si>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</si>
  <si>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</si>
  <si>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</si>
  <si>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</si>
  <si>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</si>
  <si>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</si>
  <si>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</si>
  <si>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</si>
  <si>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</si>
  <si>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</si>
  <si>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</si>
  <si>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</si>
  <si>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</si>
  <si>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</si>
  <si>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</si>
  <si>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</si>
  <si>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</si>
  <si>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</si>
  <si>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</si>
  <si>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</si>
  <si>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</si>
  <si>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</si>
  <si>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</si>
  <si>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</si>
  <si>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</si>
  <si>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</si>
  <si>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</si>
  <si>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</si>
  <si>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</si>
  <si>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</si>
  <si>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</si>
  <si>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</si>
  <si>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</si>
  <si>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</si>
  <si>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</si>
  <si>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</si>
  <si>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</si>
  <si>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</si>
  <si>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</si>
  <si>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</si>
  <si>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</si>
  <si>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</si>
  <si>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</si>
  <si>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</si>
  <si>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</si>
  <si>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</si>
  <si>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</si>
  <si>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</si>
  <si>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</si>
  <si>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</si>
  <si>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</si>
  <si>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</si>
  <si>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</si>
  <si>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</si>
  <si>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</si>
  <si>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</si>
  <si>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</si>
  <si>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</si>
  <si>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</si>
  <si>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</si>
  <si>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</si>
  <si>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</si>
  <si>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</si>
  <si>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</si>
  <si>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</si>
  <si>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</si>
  <si>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</si>
  <si>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</si>
  <si>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</si>
  <si>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</si>
  <si>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</si>
  <si>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</si>
  <si>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</si>
  <si>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</si>
  <si>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</si>
  <si>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</si>
  <si>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</si>
  <si>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</si>
  <si>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</si>
  <si>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</si>
  <si>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</si>
  <si>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</si>
  <si>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</si>
  <si>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</si>
  <si>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</si>
  <si>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</si>
  <si>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</si>
  <si>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</si>
  <si>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</si>
  <si>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</si>
  <si>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</si>
  <si>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</si>
  <si>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</si>
  <si>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</si>
  <si>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</si>
  <si>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</si>
  <si>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</si>
  <si>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</si>
  <si>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</si>
  <si>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</si>
  <si>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</si>
  <si>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</si>
  <si>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</si>
  <si>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</si>
  <si>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</si>
  <si>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</si>
  <si>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</si>
  <si>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</si>
  <si>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</si>
  <si>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</si>
  <si>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</si>
  <si>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</si>
  <si>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</si>
  <si>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</si>
  <si>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</si>
  <si>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</si>
  <si>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</si>
  <si>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</si>
  <si>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</si>
  <si>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</si>
  <si>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</si>
  <si>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</si>
  <si>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</si>
  <si>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</si>
  <si>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</si>
  <si>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</si>
  <si>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</si>
  <si>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</si>
  <si>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</si>
  <si>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</si>
  <si>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</si>
  <si>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</si>
  <si>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</si>
  <si>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</si>
  <si>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</si>
  <si>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</si>
  <si>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</si>
  <si>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</si>
  <si>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</si>
  <si>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</si>
  <si>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</si>
  <si>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</si>
  <si>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</si>
  <si>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</si>
  <si>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</si>
  <si>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</si>
  <si>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</si>
  <si>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</si>
  <si>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</si>
  <si>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</si>
  <si>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</si>
  <si>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</si>
  <si>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</si>
  <si>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</si>
  <si>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</si>
  <si>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</si>
  <si>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</si>
  <si>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</si>
  <si>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</si>
  <si>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</si>
  <si>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</si>
  <si>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</si>
  <si>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</si>
  <si>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</si>
  <si>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</si>
  <si>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</si>
  <si>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</si>
  <si>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</si>
  <si>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</si>
  <si>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</si>
  <si>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</si>
  <si>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</si>
  <si>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</si>
  <si>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</si>
  <si>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</si>
  <si>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</si>
  <si>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</si>
  <si>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</si>
  <si>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</si>
  <si>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</si>
  <si>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</si>
  <si>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</si>
  <si>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</si>
  <si>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</si>
  <si>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</si>
  <si>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</si>
  <si>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</si>
  <si>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</si>
  <si>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</si>
  <si>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</si>
  <si>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</si>
  <si>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</si>
  <si>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</si>
  <si>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</si>
  <si>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</si>
  <si>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</si>
  <si>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</si>
  <si>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</si>
  <si>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</si>
  <si>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</si>
  <si>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</si>
  <si>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</si>
  <si>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</si>
  <si>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</si>
  <si>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</si>
  <si>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</si>
  <si>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</si>
  <si>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</si>
  <si>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</si>
  <si>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</si>
  <si>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</si>
  <si>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</si>
  <si>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</si>
  <si>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</si>
  <si>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</si>
  <si>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</si>
  <si>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</si>
  <si>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</si>
  <si>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</si>
  <si>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</si>
  <si>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</si>
  <si>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</si>
  <si>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</si>
  <si>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</si>
  <si>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</si>
  <si>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</si>
  <si>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</si>
  <si>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</si>
  <si>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</si>
  <si>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</si>
  <si>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</si>
  <si>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</si>
  <si>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</si>
  <si>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</si>
  <si>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</si>
  <si>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</si>
  <si>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</si>
  <si>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</si>
  <si>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</si>
  <si>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</si>
  <si>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</si>
  <si>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</si>
  <si>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</si>
  <si>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</si>
  <si>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</si>
  <si>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</si>
  <si>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</si>
  <si>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</si>
  <si>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</si>
  <si>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</si>
  <si>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</si>
  <si>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</si>
  <si>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</si>
  <si>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</si>
  <si>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</si>
  <si>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</si>
  <si>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</si>
  <si>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</si>
  <si>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</si>
  <si>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</si>
  <si>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</si>
  <si>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</si>
  <si>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</si>
  <si>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</si>
  <si>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</si>
  <si>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</si>
  <si>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</si>
  <si>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</si>
  <si>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</si>
  <si>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</si>
  <si>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</si>
  <si>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</si>
  <si>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</si>
  <si>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</si>
  <si>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</si>
  <si>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</si>
  <si>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</si>
  <si>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</si>
  <si>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</si>
  <si>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</si>
  <si>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</si>
  <si>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</si>
  <si>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</si>
  <si>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</si>
  <si>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</si>
  <si>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</si>
  <si>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</si>
  <si>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</si>
  <si>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</si>
  <si>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</si>
  <si>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</si>
  <si>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</si>
  <si>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</si>
  <si>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</si>
  <si>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</si>
  <si>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</si>
  <si>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</si>
  <si>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</si>
  <si>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</si>
  <si>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</si>
  <si>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</si>
  <si>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</si>
  <si>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</si>
  <si>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</si>
  <si>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</si>
  <si>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</si>
  <si>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</si>
  <si>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</si>
  <si>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</si>
  <si>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</si>
  <si>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</si>
  <si>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</si>
  <si>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</si>
  <si>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</si>
  <si>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</si>
  <si>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</si>
  <si>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</si>
  <si>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</si>
  <si>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</si>
  <si>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</si>
  <si>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</si>
  <si>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</si>
  <si>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</si>
  <si>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</si>
  <si>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</si>
  <si>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</si>
  <si>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</si>
  <si>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</si>
  <si>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</si>
  <si>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</si>
  <si>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</si>
  <si>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</si>
  <si>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</si>
  <si>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</si>
  <si>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</si>
  <si>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</si>
  <si>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</si>
  <si>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</si>
  <si>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</si>
  <si>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</si>
  <si>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</si>
  <si>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</si>
  <si>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</si>
  <si>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</si>
  <si>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</si>
  <si>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</si>
  <si>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</si>
  <si>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</si>
  <si>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</si>
  <si>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</si>
  <si>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</si>
  <si>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</si>
  <si>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</si>
  <si>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</si>
  <si>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</si>
  <si>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</si>
  <si>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</si>
  <si>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</si>
  <si>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</si>
  <si>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</si>
  <si>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</si>
  <si>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</si>
  <si>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</si>
  <si>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</si>
  <si>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</si>
  <si>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</si>
  <si>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</si>
  <si>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</si>
  <si>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</si>
  <si>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</si>
  <si>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</si>
  <si>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</si>
  <si>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</si>
  <si>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</si>
  <si>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</si>
  <si>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</si>
  <si>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</si>
  <si>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</si>
  <si>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</si>
  <si>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</si>
  <si>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</si>
  <si>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</si>
  <si>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</si>
  <si>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</si>
  <si>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</si>
  <si>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</si>
  <si>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</si>
  <si>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</si>
  <si>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</si>
  <si>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</si>
  <si>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</si>
  <si>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</si>
  <si>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</si>
  <si>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</si>
  <si>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</si>
  <si>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</si>
  <si>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</si>
  <si>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</si>
  <si>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</si>
  <si>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</si>
  <si>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</si>
  <si>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</si>
  <si>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</si>
  <si>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</si>
  <si>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</si>
  <si>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</si>
  <si>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</si>
  <si>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</si>
  <si>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</si>
  <si>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</si>
  <si>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</si>
  <si>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</si>
  <si>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</si>
  <si>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</si>
  <si>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</si>
  <si>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</si>
  <si>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</si>
  <si>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</si>
  <si>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</si>
  <si>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</si>
  <si>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</si>
  <si>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</si>
  <si>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</si>
  <si>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</si>
  <si>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</si>
  <si>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</si>
  <si>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</si>
  <si>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</si>
  <si>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</si>
  <si>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</si>
  <si>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</si>
  <si>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</si>
  <si>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</si>
  <si>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</si>
  <si>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</si>
  <si>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</si>
  <si>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</si>
  <si>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</si>
  <si>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</si>
  <si>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</si>
  <si>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</si>
  <si>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</si>
  <si>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</si>
  <si>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</si>
  <si>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</si>
  <si>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</si>
  <si>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</si>
  <si>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</si>
  <si>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</si>
  <si>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</si>
  <si>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</si>
  <si>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</si>
  <si>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</si>
  <si>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</si>
  <si>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</si>
  <si>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</si>
  <si>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</si>
  <si>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</si>
  <si>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</si>
  <si>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</si>
  <si>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</si>
  <si>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</si>
  <si>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</si>
  <si>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</si>
  <si>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</si>
  <si>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</si>
  <si>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</si>
  <si>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</si>
  <si>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</si>
  <si>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</si>
  <si>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</si>
  <si>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</si>
  <si>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</si>
  <si>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</si>
  <si>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</si>
  <si>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</si>
  <si>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</si>
  <si>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</si>
  <si>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</si>
  <si>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</si>
  <si>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</si>
  <si>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</si>
  <si>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</si>
  <si>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</si>
  <si>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</si>
  <si>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</si>
  <si>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</si>
  <si>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</si>
  <si>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</si>
  <si>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</si>
  <si>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</si>
  <si>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</si>
  <si>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</si>
  <si>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</si>
  <si>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</si>
  <si>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</si>
  <si>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</si>
  <si>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</si>
  <si>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</si>
  <si>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</si>
  <si>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</si>
  <si>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</si>
  <si>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</si>
  <si>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</si>
  <si>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</si>
  <si>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</si>
  <si>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</si>
  <si>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</si>
  <si>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</si>
  <si>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</si>
  <si>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</si>
  <si>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</si>
  <si>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</si>
  <si>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</si>
  <si>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</si>
  <si>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</si>
  <si>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</si>
  <si>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</si>
  <si>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</si>
  <si>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</si>
  <si>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</si>
  <si>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</si>
  <si>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</si>
  <si>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</si>
  <si>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</si>
  <si>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</si>
  <si>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</si>
  <si>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</si>
  <si>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</si>
  <si>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</si>
  <si>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</si>
  <si>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</si>
  <si>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</si>
  <si>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</si>
  <si>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</si>
  <si>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</si>
  <si>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</si>
  <si>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</si>
  <si>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</si>
  <si>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</si>
  <si>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</si>
  <si>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</si>
  <si>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</si>
  <si>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</si>
  <si>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</si>
  <si>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</si>
  <si>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</si>
  <si>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</si>
  <si>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</si>
  <si>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</si>
  <si>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</si>
  <si>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</si>
  <si>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</si>
  <si>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</si>
  <si>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</si>
  <si>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</si>
  <si>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</si>
  <si>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</si>
  <si>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</si>
  <si>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</si>
  <si>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</si>
  <si>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</si>
  <si>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</si>
  <si>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</si>
  <si>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</si>
  <si>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</si>
  <si>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</si>
  <si>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</si>
  <si>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</si>
  <si>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</si>
  <si>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</si>
  <si>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</si>
  <si>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</si>
  <si>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</si>
  <si>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</si>
  <si>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</si>
  <si>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</si>
  <si>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</si>
  <si>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</si>
  <si>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</si>
  <si>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</si>
  <si>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</si>
  <si>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</si>
  <si>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</si>
  <si>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</si>
  <si>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</si>
  <si>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</si>
  <si>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</si>
  <si>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</si>
  <si>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</si>
  <si>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</si>
  <si>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</si>
  <si>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</si>
  <si>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</si>
  <si>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</si>
  <si>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</si>
  <si>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</si>
  <si>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</si>
  <si>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</si>
  <si>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</si>
  <si>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</si>
  <si>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</si>
  <si>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</si>
  <si>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</si>
  <si>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</si>
  <si>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</si>
  <si>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</si>
  <si>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</si>
  <si>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</si>
  <si>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</si>
  <si>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</si>
  <si>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</si>
  <si>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</si>
  <si>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</si>
  <si>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</si>
  <si>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</si>
  <si>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</si>
  <si>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</si>
  <si>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</si>
  <si>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</si>
  <si>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</si>
  <si>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</si>
  <si>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</si>
  <si>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</si>
  <si>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</si>
  <si>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</si>
  <si>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</si>
  <si>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</si>
  <si>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</si>
  <si>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</si>
  <si>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</si>
  <si>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</si>
  <si>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</si>
  <si>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</si>
  <si>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</si>
  <si>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</si>
  <si>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</si>
  <si>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</si>
  <si>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</si>
  <si>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</si>
  <si>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</si>
  <si>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</si>
  <si>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</si>
  <si>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</si>
  <si>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</si>
  <si>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</si>
  <si>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</si>
  <si>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</si>
  <si>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</si>
  <si>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</si>
  <si>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</si>
  <si>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</si>
  <si>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</si>
  <si>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</si>
  <si>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</si>
  <si>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</si>
  <si>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</si>
  <si>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</si>
  <si>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</si>
  <si>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</si>
  <si>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</si>
  <si>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</si>
  <si>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</si>
  <si>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</si>
  <si>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</si>
  <si>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</si>
  <si>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</si>
  <si>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</si>
  <si>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</si>
  <si>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</si>
  <si>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</si>
  <si>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</si>
  <si>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</si>
  <si>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</si>
  <si>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</si>
  <si>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</si>
  <si>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</si>
  <si>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</si>
  <si>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</si>
  <si>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</si>
  <si>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</si>
  <si>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</si>
  <si>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</si>
  <si>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</si>
  <si>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</si>
  <si>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</si>
  <si>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</si>
  <si>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</si>
  <si>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</si>
  <si>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</si>
  <si>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</si>
  <si>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</si>
  <si>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</si>
  <si>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</si>
  <si>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</si>
  <si>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</si>
  <si>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</si>
  <si>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</si>
  <si>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</si>
  <si>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</si>
  <si>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</si>
  <si>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</si>
  <si>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</si>
  <si>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</si>
  <si>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</si>
  <si>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</si>
  <si>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</si>
  <si>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</si>
  <si>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</si>
  <si>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</si>
  <si>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</si>
  <si>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</si>
  <si>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</si>
  <si>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</si>
  <si>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</si>
  <si>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</si>
  <si>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</si>
  <si>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</si>
  <si>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</si>
  <si>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</si>
  <si>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</si>
  <si>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</si>
  <si>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</si>
  <si>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</si>
  <si>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</si>
  <si>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</si>
  <si>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</si>
  <si>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</si>
  <si>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</si>
  <si>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</si>
  <si>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</si>
  <si>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</si>
  <si>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</si>
  <si>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</si>
  <si>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</si>
  <si>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</si>
  <si>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</si>
  <si>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</si>
  <si>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</si>
  <si>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</si>
  <si>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</si>
  <si>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</si>
  <si>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</si>
  <si>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</si>
  <si>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</si>
  <si>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</si>
  <si>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</si>
  <si>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</si>
  <si>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</si>
  <si>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</si>
  <si>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</si>
  <si>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</si>
  <si>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</si>
  <si>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</si>
  <si>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</si>
  <si>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</si>
  <si>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</si>
  <si>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</si>
  <si>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</si>
  <si>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</si>
  <si>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</si>
  <si>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</si>
  <si>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</si>
  <si>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</si>
  <si>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</si>
  <si>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</si>
  <si>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</si>
  <si>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</si>
  <si>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</si>
  <si>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</si>
  <si>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</si>
  <si>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</si>
  <si>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</si>
  <si>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</si>
  <si>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</si>
  <si>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</si>
  <si>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</si>
  <si>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</si>
  <si>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</si>
  <si>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</si>
  <si>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</si>
  <si>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</si>
  <si>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</si>
  <si>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</si>
  <si>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</si>
  <si>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</si>
  <si>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</si>
  <si>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</si>
  <si>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</si>
  <si>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</si>
  <si>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</si>
  <si>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</si>
  <si>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</si>
  <si>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</si>
  <si>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</si>
  <si>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</si>
  <si>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</si>
  <si>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</si>
  <si>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</si>
  <si>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</si>
  <si>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</si>
  <si>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</si>
  <si>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</si>
  <si>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</si>
  <si>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</si>
  <si>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</si>
  <si>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</si>
  <si>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</si>
  <si>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</si>
  <si>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</si>
  <si>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</si>
  <si>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</si>
  <si>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</si>
  <si>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</si>
  <si>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</si>
  <si>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</si>
  <si>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</si>
  <si>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</si>
  <si>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</si>
  <si>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</si>
  <si>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</si>
  <si>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</si>
  <si>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</si>
  <si>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</si>
  <si>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</si>
  <si>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</si>
  <si>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</si>
  <si>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</si>
  <si>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</si>
  <si>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</si>
  <si>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</si>
  <si>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</si>
  <si>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</si>
  <si>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</si>
  <si>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</si>
  <si>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</si>
  <si>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</si>
  <si>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</si>
  <si>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</si>
  <si>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</si>
  <si>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</si>
  <si>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</si>
  <si>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</si>
  <si>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</si>
  <si>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</si>
  <si>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</si>
  <si>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</si>
  <si>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</si>
  <si>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</si>
  <si>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</si>
  <si>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</si>
  <si>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</si>
  <si>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</si>
  <si>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</si>
  <si>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</si>
  <si>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</si>
  <si>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</si>
  <si>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</si>
  <si>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</si>
  <si>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</si>
  <si>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</si>
  <si>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</si>
  <si>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</si>
  <si>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</si>
  <si>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</si>
  <si>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</si>
  <si>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</si>
  <si>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</si>
  <si>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</si>
  <si>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</si>
  <si>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</si>
  <si>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</si>
  <si>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</si>
  <si>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</si>
  <si>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</si>
  <si>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GAH</t>
    <phoneticPr fontId="1" type="noConversion"/>
  </si>
  <si>
    <t>STB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</si>
  <si>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</si>
  <si>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</si>
  <si>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</si>
  <si>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</si>
  <si>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</si>
  <si>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</si>
  <si>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</si>
  <si>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</si>
  <si>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</si>
  <si>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</si>
  <si>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</si>
  <si>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</si>
  <si>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</si>
  <si>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</si>
  <si>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</si>
  <si>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</si>
  <si>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</si>
  <si>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</si>
  <si>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</si>
  <si>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</si>
  <si>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</si>
  <si>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</si>
  <si>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</si>
  <si>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</si>
  <si>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</si>
  <si>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</si>
  <si>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</si>
  <si>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</si>
  <si>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</si>
  <si>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</si>
  <si>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</si>
  <si>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</si>
  <si>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</si>
  <si>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</si>
  <si>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</si>
  <si>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STB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</si>
  <si>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</si>
  <si>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</si>
  <si>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</si>
  <si>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</si>
  <si>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</si>
  <si>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</si>
  <si>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</si>
  <si>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</si>
  <si>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</si>
  <si>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</si>
  <si>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</si>
  <si>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</si>
  <si>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</si>
  <si>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</si>
  <si>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</si>
  <si>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</si>
  <si>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</si>
  <si>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</si>
  <si>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</si>
  <si>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</si>
  <si>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</si>
  <si>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</si>
  <si>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</si>
  <si>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</si>
  <si>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</si>
  <si>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</si>
  <si>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</si>
  <si>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</si>
  <si>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</si>
  <si>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</si>
  <si>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</si>
  <si>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</si>
  <si>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</si>
  <si>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</si>
  <si>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</si>
  <si>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</si>
  <si>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</si>
  <si>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</si>
  <si>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</si>
  <si>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</si>
  <si>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</si>
  <si>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</si>
  <si>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</si>
  <si>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</si>
  <si>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</si>
  <si>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</si>
  <si>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</si>
  <si>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</si>
  <si>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</si>
  <si>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</si>
  <si>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</si>
  <si>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</si>
  <si>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</si>
  <si>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</si>
  <si>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</si>
  <si>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</si>
  <si>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</si>
  <si>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</si>
  <si>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</si>
  <si>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</si>
  <si>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</si>
  <si>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</si>
  <si>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</si>
  <si>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</si>
  <si>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</si>
  <si>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</si>
  <si>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</si>
  <si>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</si>
  <si>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</si>
  <si>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</si>
  <si>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</si>
  <si>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</si>
  <si>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</si>
  <si>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</si>
  <si>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</si>
  <si>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</si>
  <si>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</si>
  <si>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</si>
  <si>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</si>
  <si>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</si>
  <si>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</si>
  <si>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</si>
  <si>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</si>
  <si>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</si>
  <si>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</si>
  <si>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</si>
  <si>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</si>
  <si>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</si>
  <si>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</si>
  <si>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</si>
  <si>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</si>
  <si>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</si>
  <si>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</si>
  <si>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</si>
  <si>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</si>
  <si>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</si>
  <si>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</si>
  <si>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</si>
  <si>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</si>
  <si>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</si>
  <si>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</si>
  <si>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</si>
  <si>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</si>
  <si>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</si>
  <si>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</si>
  <si>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</si>
  <si>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</si>
  <si>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</si>
  <si>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</si>
  <si>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</si>
  <si>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</si>
  <si>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</si>
  <si>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</si>
  <si>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</si>
  <si>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</si>
  <si>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</si>
  <si>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</si>
  <si>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</si>
  <si>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</si>
  <si>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</si>
  <si>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</si>
  <si>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</si>
  <si>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</si>
  <si>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</si>
  <si>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</si>
  <si>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</si>
  <si>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</si>
  <si>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</si>
  <si>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</si>
  <si>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</si>
  <si>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</si>
  <si>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</si>
  <si>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</si>
  <si>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</si>
  <si>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</si>
  <si>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</si>
  <si>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</si>
  <si>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</si>
  <si>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</si>
  <si>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</si>
  <si>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</si>
  <si>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</si>
  <si>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</si>
  <si>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</si>
  <si>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</si>
  <si>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</si>
  <si>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</si>
  <si>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</si>
  <si>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</si>
  <si>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</si>
  <si>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</si>
  <si>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</si>
  <si>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</si>
  <si>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</si>
  <si>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</si>
  <si>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</si>
  <si>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</si>
  <si>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</si>
  <si>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</si>
  <si>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</si>
  <si>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</si>
  <si>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</si>
  <si>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</si>
  <si>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</si>
  <si>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</si>
  <si>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</si>
  <si>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</si>
  <si>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</si>
  <si>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</si>
  <si>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</si>
  <si>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</si>
  <si>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</si>
  <si>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</si>
  <si>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</si>
  <si>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</si>
  <si>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</si>
  <si>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</si>
  <si>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</si>
  <si>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</si>
  <si>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</si>
  <si>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</si>
  <si>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</si>
  <si>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</si>
  <si>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</si>
  <si>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</si>
  <si>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</si>
  <si>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</si>
  <si>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</si>
  <si>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</si>
  <si>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</si>
  <si>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</si>
  <si>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</si>
  <si>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</si>
  <si>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</si>
  <si>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</si>
  <si>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</si>
  <si>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</si>
  <si>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</si>
  <si>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</si>
  <si>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</si>
  <si>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</si>
  <si>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</si>
  <si>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</si>
  <si>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</si>
  <si>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</si>
  <si>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</si>
  <si>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</si>
  <si>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</si>
  <si>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</si>
  <si>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</si>
  <si>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</si>
  <si>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</si>
  <si>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</si>
  <si>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</si>
  <si>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</si>
  <si>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</si>
  <si>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</si>
  <si>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</si>
  <si>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</si>
  <si>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</si>
  <si>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</si>
  <si>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</si>
  <si>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</si>
  <si>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</si>
  <si>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</si>
  <si>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</si>
  <si>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</si>
  <si>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</si>
  <si>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</si>
  <si>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</si>
  <si>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</si>
  <si>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</si>
  <si>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</si>
  <si>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</si>
  <si>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</si>
  <si>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</si>
  <si>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</si>
  <si>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</si>
  <si>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</si>
  <si>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</si>
  <si>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</si>
  <si>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</si>
  <si>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</si>
  <si>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</si>
  <si>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</si>
  <si>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</si>
  <si>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</si>
  <si>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</si>
  <si>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</si>
  <si>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</si>
  <si>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</si>
  <si>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</si>
  <si>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</si>
  <si>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</si>
  <si>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</si>
  <si>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</si>
  <si>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</si>
  <si>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</si>
  <si>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</si>
  <si>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</si>
  <si>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</si>
  <si>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</si>
  <si>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</si>
  <si>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</si>
  <si>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</si>
  <si>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</si>
  <si>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</si>
  <si>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</si>
  <si>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</si>
  <si>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</si>
  <si>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</si>
  <si>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</si>
  <si>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</si>
  <si>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</si>
  <si>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</si>
  <si>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</si>
  <si>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</si>
  <si>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</si>
  <si>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</si>
  <si>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</si>
  <si>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</si>
  <si>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</si>
  <si>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</si>
  <si>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</si>
  <si>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</si>
  <si>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</si>
  <si>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</si>
  <si>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</si>
  <si>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</si>
  <si>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</si>
  <si>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</si>
  <si>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</si>
  <si>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</si>
  <si>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</si>
  <si>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</si>
  <si>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</si>
  <si>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</si>
  <si>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</si>
  <si>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</si>
  <si>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</si>
  <si>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</si>
  <si>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</si>
  <si>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</si>
  <si>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</si>
  <si>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</si>
  <si>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</si>
  <si>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</si>
  <si>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</si>
  <si>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</si>
  <si>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</si>
  <si>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</si>
  <si>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</si>
  <si>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</si>
  <si>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</si>
  <si>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</si>
  <si>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</si>
  <si>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</si>
  <si>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</si>
  <si>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</si>
  <si>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</si>
  <si>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</si>
  <si>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</si>
  <si>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</si>
  <si>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</si>
  <si>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</si>
  <si>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</si>
  <si>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</si>
  <si>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</si>
  <si>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</si>
  <si>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</si>
  <si>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</si>
  <si>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</si>
  <si>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</si>
  <si>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</si>
  <si>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</si>
  <si>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</si>
  <si>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</si>
  <si>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</si>
  <si>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</si>
  <si>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</si>
  <si>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</si>
  <si>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</si>
  <si>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</si>
  <si>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</si>
  <si>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</si>
  <si>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</si>
  <si>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</si>
  <si>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</si>
  <si>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</si>
  <si>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</si>
  <si>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</si>
  <si>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</si>
  <si>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</si>
  <si>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</si>
  <si>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</si>
  <si>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</si>
  <si>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</si>
  <si>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</si>
  <si>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</si>
  <si>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>[Type] : Work Master가 동일한 Family는 동일 Type으로 작성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</si>
  <si>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</si>
  <si>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</si>
  <si>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</si>
  <si>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</si>
  <si>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</si>
  <si>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</si>
  <si>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</si>
  <si>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</si>
  <si>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</si>
  <si>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</si>
  <si>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</si>
  <si>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</si>
  <si>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</si>
  <si>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</si>
  <si>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</si>
  <si>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</si>
  <si>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</si>
  <si>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</si>
  <si>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</si>
  <si>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</si>
  <si>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</si>
  <si>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</si>
  <si>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</si>
  <si>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</si>
  <si>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</si>
  <si>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</si>
  <si>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</si>
  <si>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</si>
  <si>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</si>
  <si>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</si>
  <si>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</si>
  <si>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</si>
  <si>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</si>
  <si>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</si>
  <si>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</si>
  <si>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</si>
  <si>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</si>
  <si>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</si>
  <si>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</si>
  <si>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</si>
  <si>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</si>
  <si>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</si>
  <si>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</si>
  <si>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</si>
  <si>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</si>
  <si>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</si>
  <si>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</si>
  <si>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</si>
  <si>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</si>
  <si>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</si>
  <si>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</si>
  <si>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</si>
  <si>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</si>
  <si>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</si>
  <si>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</si>
  <si>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</si>
  <si>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</si>
  <si>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</si>
  <si>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</si>
  <si>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</si>
  <si>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</si>
  <si>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</si>
  <si>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</si>
  <si>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</si>
  <si>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</si>
  <si>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</si>
  <si>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</si>
  <si>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</si>
  <si>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</si>
  <si>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</si>
  <si>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</si>
  <si>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</si>
  <si>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</si>
  <si>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</si>
  <si>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</si>
  <si>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</si>
  <si>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</si>
  <si>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</si>
  <si>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</si>
  <si>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</si>
  <si>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</si>
  <si>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</si>
  <si>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</si>
  <si>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</si>
  <si>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</si>
  <si>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</si>
  <si>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</si>
  <si>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</si>
  <si>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</si>
  <si>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</si>
  <si>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</si>
  <si>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</si>
  <si>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</si>
  <si>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</si>
  <si>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</si>
  <si>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</si>
  <si>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</si>
  <si>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</si>
  <si>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</si>
  <si>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</si>
  <si>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</si>
  <si>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</si>
  <si>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</si>
  <si>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</si>
  <si>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</si>
  <si>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</si>
  <si>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</si>
  <si>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</si>
  <si>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SF-Q4</t>
    <phoneticPr fontId="1" type="noConversion"/>
  </si>
  <si>
    <t>SF-Q1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</si>
  <si>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</si>
  <si>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</si>
  <si>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</si>
  <si>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</si>
  <si>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</si>
  <si>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</si>
  <si>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</si>
  <si>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</si>
  <si>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</si>
  <si>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</si>
  <si>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</si>
  <si>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</si>
  <si>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</si>
  <si>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</si>
  <si>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</si>
  <si>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</si>
  <si>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</si>
  <si>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</si>
  <si>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</si>
  <si>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</si>
  <si>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</si>
  <si>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</si>
  <si>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</si>
  <si>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</si>
  <si>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</si>
  <si>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</si>
  <si>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</si>
  <si>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</si>
  <si>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</si>
  <si>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</si>
  <si>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</si>
  <si>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</si>
  <si>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</si>
  <si>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</si>
  <si>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</si>
  <si>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</si>
  <si>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</si>
  <si>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</si>
  <si>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</si>
  <si>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</si>
  <si>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</si>
  <si>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</si>
  <si>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</si>
  <si>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</si>
  <si>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</si>
  <si>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</si>
  <si>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</si>
  <si>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</si>
  <si>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</si>
  <si>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</si>
  <si>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</si>
  <si>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</si>
  <si>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</si>
  <si>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</si>
  <si>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</si>
  <si>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</si>
  <si>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</si>
  <si>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</si>
  <si>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</si>
  <si>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</si>
  <si>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</si>
  <si>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</si>
  <si>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</si>
  <si>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</si>
  <si>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</si>
  <si>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</si>
  <si>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</si>
  <si>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</si>
  <si>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</si>
  <si>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</si>
  <si>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</si>
  <si>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</si>
  <si>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</si>
  <si>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</si>
  <si>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</si>
  <si>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</si>
  <si>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</si>
  <si>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</si>
  <si>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</si>
  <si>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</si>
  <si>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</si>
  <si>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</si>
  <si>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</si>
  <si>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</si>
  <si>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</si>
  <si>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</si>
  <si>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</si>
  <si>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</si>
  <si>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</si>
  <si>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</si>
  <si>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</si>
  <si>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</si>
  <si>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</si>
  <si>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</si>
  <si>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</si>
  <si>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</si>
  <si>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</si>
  <si>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</si>
  <si>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</si>
  <si>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</si>
  <si>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</si>
  <si>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</si>
  <si>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</si>
  <si>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</si>
  <si>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</si>
  <si>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</si>
  <si>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</si>
  <si>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</si>
  <si>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</si>
  <si>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</si>
  <si>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</si>
  <si>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</si>
  <si>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</si>
  <si>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</si>
  <si>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</si>
  <si>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</si>
  <si>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</si>
  <si>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</si>
  <si>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</si>
  <si>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</si>
  <si>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r>
      <t>Family Type Name
(</t>
    </r>
    <r>
      <rPr>
        <b/>
        <sz val="11"/>
        <color theme="0"/>
        <rFont val="Arial Unicode MS"/>
        <family val="2"/>
        <charset val="129"/>
      </rPr>
      <t>공통부)</t>
    </r>
    <phoneticPr fontId="1" type="noConversion"/>
  </si>
  <si>
    <r>
      <t>Family Type Name
(</t>
    </r>
    <r>
      <rPr>
        <b/>
        <sz val="11"/>
        <color theme="0"/>
        <rFont val="Arial Unicode MS"/>
        <family val="2"/>
        <charset val="129"/>
      </rPr>
      <t>개별</t>
    </r>
    <r>
      <rPr>
        <b/>
        <sz val="11"/>
        <color theme="0"/>
        <rFont val="맑은 고딕"/>
        <family val="3"/>
        <charset val="129"/>
      </rPr>
      <t>부</t>
    </r>
    <r>
      <rPr>
        <b/>
        <sz val="11"/>
        <color theme="0"/>
        <rFont val="Arial Narrow"/>
        <family val="2"/>
      </rPr>
      <t>)</t>
    </r>
    <phoneticPr fontId="1" type="noConversion"/>
  </si>
  <si>
    <t>H_SC_ACC_PED</t>
    <phoneticPr fontId="1" type="noConversion"/>
  </si>
  <si>
    <t>_W800xL800, _W800xL1340, _W900xL900, _W1200xL800, _W1200xL1340, _W450xL450</t>
    <phoneticPr fontId="1" type="noConversion"/>
  </si>
  <si>
    <t>H_SC_ACC</t>
    <phoneticPr fontId="1" type="noConversion"/>
  </si>
  <si>
    <t>_W900xL900, _W450xL450</t>
    <phoneticPr fontId="1" type="noConversion"/>
  </si>
  <si>
    <t>W12x87(H-317.5x307.3x13.2x20.6)</t>
    <phoneticPr fontId="1" type="noConversion"/>
  </si>
  <si>
    <t>_H-150x150x7x10, _H-250x250x9x14,</t>
    <phoneticPr fontId="1" type="noConversion"/>
  </si>
  <si>
    <t xml:space="preserve"> _H-300x300x10x15, _H-400x200x8x13, _H-488x300x11x18, _H-588x300x12x20, _H-700x300x13x24</t>
    <phoneticPr fontId="1" type="noConversion"/>
  </si>
  <si>
    <t>H_SC_ASC_KSD_M</t>
    <phoneticPr fontId="1" type="noConversion"/>
  </si>
  <si>
    <t>H_SC_ASC_KSD_H</t>
    <phoneticPr fontId="1" type="noConversion"/>
  </si>
  <si>
    <t>H_SC_ASC_ASTM_M</t>
    <phoneticPr fontId="1" type="noConversion"/>
  </si>
  <si>
    <t>T200, T150, T100</t>
    <phoneticPr fontId="1" type="noConversion"/>
  </si>
  <si>
    <t>H_SF_ACS_SOG</t>
    <phoneticPr fontId="1" type="noConversion"/>
  </si>
  <si>
    <t>H_SF_ACF_Lean</t>
    <phoneticPr fontId="1" type="noConversion"/>
  </si>
  <si>
    <t>_T100</t>
    <phoneticPr fontId="1" type="noConversion"/>
  </si>
  <si>
    <t>H_SF_ACE_Mass</t>
    <phoneticPr fontId="1" type="noConversion"/>
  </si>
  <si>
    <t>_T2500</t>
    <phoneticPr fontId="1" type="noConversion"/>
  </si>
  <si>
    <t>H_SF_ACE_MAT</t>
    <phoneticPr fontId="1" type="noConversion"/>
  </si>
  <si>
    <t>_T400</t>
  </si>
  <si>
    <t>H_SF_ACF_MAT</t>
    <phoneticPr fontId="1" type="noConversion"/>
  </si>
  <si>
    <t>_T450</t>
  </si>
  <si>
    <t>H_SF_ACP_Pit Slab</t>
    <phoneticPr fontId="1" type="noConversion"/>
  </si>
  <si>
    <t>T500</t>
    <phoneticPr fontId="1" type="noConversion"/>
  </si>
  <si>
    <t>H_SF_ACT_Ditch</t>
    <phoneticPr fontId="1" type="noConversion"/>
  </si>
  <si>
    <t>W300xH300</t>
    <phoneticPr fontId="1" type="noConversion"/>
  </si>
  <si>
    <t>H_SF_ACF</t>
    <phoneticPr fontId="1" type="noConversion"/>
  </si>
  <si>
    <t>_W2400xL2400xT500</t>
    <phoneticPr fontId="1" type="noConversion"/>
  </si>
  <si>
    <t>H_SF_ACF_Protection</t>
    <phoneticPr fontId="1" type="noConversion"/>
  </si>
  <si>
    <t>_W3500xL6720xT1100, _W3500xL8220xT1100, _W4000xL4000xT1100, _W4000xL6720xT1100, _W4000xL8220xT1100, W4000xL22440xT1100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</si>
</sst>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3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sz val="11"/>
      <color theme="0"/>
      <name val="Arial Unicode MS"/>
      <family val="2"/>
      <charset val="129"/>
    </font>
    <font>
      <b/>
      <sz val="11"/>
      <color theme="0"/>
      <name val="맑은 고딕"/>
      <family val="3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7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  <xf numFmtId="0" fontId="16" fillId="7" borderId="6" xfId="0" applyFont="1" applyFill="1" applyBorder="1" applyAlignment="1">
      <alignment horizontal="left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I64"/>
  <sheetViews>
    <sheetView view="pageBreakPreview" zoomScale="85" zoomScaleNormal="100" zoomScaleSheetLayoutView="85" workbookViewId="0">
      <pane xSplit="13" ySplit="3" topLeftCell="N26" activePane="bottomRight" state="frozen"/>
      <selection activeCell="N104" sqref="N104"/>
      <selection pane="topRight" activeCell="N104" sqref="N104"/>
      <selection pane="bottomLeft" activeCell="N104" sqref="N104"/>
      <selection pane="bottomRight" activeCell="I11" sqref="I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7" width="17.75" style="2" customWidth="1"/>
    <col min="8" max="8" width="12.75" style="36" customWidth="1"/>
    <col min="9" max="9" width="5.75" style="36" customWidth="1"/>
    <col min="10" max="10" width="4.75" style="3" customWidth="1"/>
    <col min="11" max="11" width="8.75" style="3" customWidth="1"/>
    <col min="12" max="13" width="9.75" style="3" customWidth="1"/>
    <col min="14" max="15" width="7.75" style="3" customWidth="1"/>
    <col min="16" max="16" width="8.75" style="3" customWidth="1"/>
    <col min="17" max="21" width="7.75" style="3" customWidth="1"/>
    <col min="22" max="30" width="5.75" style="3" customWidth="1"/>
    <col min="31" max="31" width="21.75" style="2" customWidth="1"/>
    <col min="32" max="32" width="15.75" style="2" customWidth="1"/>
    <col min="33" max="33" width="8.75" style="2" customWidth="1"/>
    <col min="34" max="34" width="4.75" style="2" customWidth="1"/>
    <col min="35" max="35" width="18.75" style="3" customWidth="1"/>
    <col min="36" max="36" width="19.625" style="2" customWidth="1"/>
    <col min="37" max="16384" width="9" style="2"/>
  </cols>
  <sheetData>
    <row r="1" spans="2:35" ht="34.9" customHeight="1">
      <c r="B1" s="1" t="s">
        <v>4875</v>
      </c>
    </row>
    <row r="2" spans="2:35" ht="49.9" customHeight="1">
      <c r="B2" s="29" t="s">
        <v>3634</v>
      </c>
      <c r="C2" s="29" t="s">
        <v>5345</v>
      </c>
      <c r="D2" s="29" t="s">
        <v>5341</v>
      </c>
      <c r="E2" s="29" t="s">
        <v>5342</v>
      </c>
      <c r="F2" s="29" t="s">
        <v>5991</v>
      </c>
      <c r="G2" s="29" t="s">
        <v>5992</v>
      </c>
      <c r="H2" s="29" t="s">
        <v>1982</v>
      </c>
      <c r="I2" s="29" t="s">
        <v>5802</v>
      </c>
      <c r="J2" s="30" t="s">
        <v>1951</v>
      </c>
      <c r="K2" s="30" t="s">
        <v>1952</v>
      </c>
      <c r="L2" s="30" t="s">
        <v>1953</v>
      </c>
      <c r="M2" s="30" t="s">
        <v>1954</v>
      </c>
      <c r="N2" s="30" t="s">
        <v>1955</v>
      </c>
      <c r="O2" s="30" t="s">
        <v>1956</v>
      </c>
      <c r="P2" s="30" t="s">
        <v>1957</v>
      </c>
      <c r="Q2" s="30" t="s">
        <v>1958</v>
      </c>
      <c r="R2" s="30" t="s">
        <v>1959</v>
      </c>
      <c r="S2" s="30" t="s">
        <v>1960</v>
      </c>
      <c r="T2" s="30" t="s">
        <v>1961</v>
      </c>
      <c r="U2" s="30" t="s">
        <v>1962</v>
      </c>
      <c r="V2" s="30" t="s">
        <v>3615</v>
      </c>
      <c r="W2" s="30" t="s">
        <v>3616</v>
      </c>
      <c r="X2" s="30" t="s">
        <v>3617</v>
      </c>
      <c r="Y2" s="30" t="s">
        <v>3618</v>
      </c>
      <c r="Z2" s="30" t="s">
        <v>3619</v>
      </c>
      <c r="AA2" s="30" t="s">
        <v>3620</v>
      </c>
      <c r="AB2" s="30" t="s">
        <v>3621</v>
      </c>
      <c r="AC2" s="30" t="s">
        <v>3622</v>
      </c>
      <c r="AD2" s="30" t="s">
        <v>3623</v>
      </c>
      <c r="AE2" s="29" t="s">
        <v>1946</v>
      </c>
      <c r="AF2" s="178" t="s">
        <v>3939</v>
      </c>
      <c r="AG2" s="474" t="s">
        <v>3866</v>
      </c>
      <c r="AH2" s="475"/>
      <c r="AI2" s="29"/>
    </row>
    <row r="3" spans="2:35" ht="34.9" customHeight="1">
      <c r="B3" s="25">
        <v>5</v>
      </c>
      <c r="C3" s="26" t="s">
        <v>4874</v>
      </c>
      <c r="D3" s="26"/>
      <c r="E3" s="26"/>
      <c r="F3" s="351"/>
      <c r="G3" s="351"/>
      <c r="H3" s="37"/>
      <c r="I3" s="37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8"/>
      <c r="AE3" s="27"/>
      <c r="AF3" s="27"/>
      <c r="AG3" s="27"/>
      <c r="AH3" s="27"/>
      <c r="AI3" s="28"/>
    </row>
    <row r="4" spans="2:35" ht="33" customHeight="1">
      <c r="B4" s="185"/>
      <c r="C4" s="186"/>
      <c r="D4" s="186"/>
      <c r="E4" s="186"/>
      <c r="F4" s="191" t="s">
        <v>4842</v>
      </c>
      <c r="G4" s="191"/>
      <c r="H4" s="187"/>
      <c r="I4" s="187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8"/>
      <c r="AE4" s="189"/>
      <c r="AF4" s="189"/>
      <c r="AG4" s="189"/>
      <c r="AH4" s="189"/>
      <c r="AI4" s="190"/>
    </row>
    <row r="5" spans="2:35" ht="34.9" customHeight="1">
      <c r="B5" s="19">
        <v>5.0999999999999996</v>
      </c>
      <c r="C5" s="61" t="s">
        <v>4947</v>
      </c>
      <c r="D5" s="61"/>
      <c r="E5" s="61"/>
      <c r="F5" s="20"/>
      <c r="G5" s="20"/>
      <c r="H5" s="38"/>
      <c r="I5" s="413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4"/>
      <c r="AE5" s="22"/>
      <c r="AF5" s="23"/>
      <c r="AG5" s="23"/>
      <c r="AH5" s="23"/>
      <c r="AI5" s="23"/>
    </row>
    <row r="6" spans="2:35" ht="34.9" customHeight="1">
      <c r="B6" s="349"/>
      <c r="C6" s="350" t="s">
        <v>5401</v>
      </c>
      <c r="D6" s="348" t="s">
        <v>5298</v>
      </c>
      <c r="E6" s="180" t="s">
        <v>4926</v>
      </c>
      <c r="F6" s="123" t="s">
        <v>5993</v>
      </c>
      <c r="G6" s="496" t="s">
        <v>5994</v>
      </c>
      <c r="H6" s="45"/>
      <c r="I6" s="45"/>
      <c r="J6" s="45"/>
      <c r="K6" s="45"/>
      <c r="L6" s="45"/>
      <c r="M6" s="46"/>
      <c r="N6" s="58"/>
      <c r="O6" s="59"/>
      <c r="P6" s="59"/>
      <c r="Q6" s="59"/>
      <c r="R6" s="59"/>
      <c r="S6" s="59"/>
      <c r="T6" s="59"/>
      <c r="U6" s="60"/>
      <c r="V6" s="14"/>
      <c r="W6" s="14"/>
      <c r="X6" s="14"/>
      <c r="Y6" s="14"/>
      <c r="Z6" s="14"/>
      <c r="AA6" s="14"/>
      <c r="AB6" s="14"/>
      <c r="AC6" s="14"/>
      <c r="AD6" s="14"/>
      <c r="AE6" s="124" t="s">
        <v>3820</v>
      </c>
      <c r="AF6" s="201"/>
      <c r="AG6" s="154"/>
      <c r="AH6" s="154"/>
      <c r="AI6" s="201"/>
    </row>
    <row r="7" spans="2:35" ht="49.9" customHeight="1">
      <c r="B7" s="5"/>
      <c r="C7" s="85"/>
      <c r="D7" s="85"/>
      <c r="E7" s="85"/>
      <c r="F7" s="31" t="s">
        <v>3847</v>
      </c>
      <c r="G7" s="31"/>
      <c r="H7" s="125" t="s">
        <v>1216</v>
      </c>
      <c r="I7" s="126"/>
      <c r="J7" s="126" t="str">
        <f>VLOOKUP($H7,'WM-AR'!$A$7:$AK$1630,34,FALSE)</f>
        <v>M3</v>
      </c>
      <c r="K7" s="126" t="str">
        <f>VLOOKUP($H7,'WM-AR'!$A$7:$AK$1630,4,FALSE)</f>
        <v>Concrete Work</v>
      </c>
      <c r="L7" s="126" t="str">
        <f>VLOOKUP($H7,'WM-AR'!$A$7:$AK$1630,6,FALSE)</f>
        <v>Substructure Work</v>
      </c>
      <c r="M7" s="126" t="str">
        <f>VLOOKUP($H7,'WM-AR'!$A$7:$AK$1630,8,FALSE)</f>
        <v>Structural Concrete</v>
      </c>
      <c r="N7" s="126">
        <f>VLOOKUP($H7,'WM-AR'!$A$7:$AK$1630,10,FALSE)</f>
        <v>0</v>
      </c>
      <c r="O7" s="126" t="str">
        <f>VLOOKUP($H7,'WM-AR'!$A$7:$AK$1630,12,FALSE)</f>
        <v>Cement Type-5</v>
      </c>
      <c r="P7" s="126" t="str">
        <f>VLOOKUP($H7,'WM-AR'!$A$7:$AK$1630,14,FALSE)</f>
        <v>20MPa &lt; F'c (Cylinder Strength) ≤ 25MPa</v>
      </c>
      <c r="Q7" s="126">
        <f>VLOOKUP($H7,'WM-AR'!$A$7:$AK$1630,16,FALSE)</f>
        <v>0</v>
      </c>
      <c r="R7" s="126">
        <f>VLOOKUP($H7,'WM-AR'!$A$7:$AK$1630,18,FALSE)</f>
        <v>0</v>
      </c>
      <c r="S7" s="126">
        <f>VLOOKUP($H7,'WM-AR'!$A$7:$AK$1630,20,FALSE)</f>
        <v>0</v>
      </c>
      <c r="T7" s="126">
        <f>VLOOKUP($H7,'WM-AR'!$A$7:$AK$1630,22,FALSE)</f>
        <v>0</v>
      </c>
      <c r="U7" s="126">
        <f>VLOOKUP($H7,'WM-AR'!$A$7:$AK$1630,24,FALSE)</f>
        <v>0</v>
      </c>
      <c r="V7" s="126">
        <f>VLOOKUP($H7,'WM-AR'!$A$7:$AK$1630,25,FALSE)</f>
        <v>0</v>
      </c>
      <c r="W7" s="126">
        <f>VLOOKUP($H7,'WM-AR'!$A$7:$AK$1630,26,FALSE)</f>
        <v>0</v>
      </c>
      <c r="X7" s="126">
        <f>VLOOKUP($H7,'WM-AR'!$A$7:$AK$1630,27,FALSE)</f>
        <v>0</v>
      </c>
      <c r="Y7" s="126">
        <f>VLOOKUP($H7,'WM-AR'!$A$7:$AK$1630,28,FALSE)</f>
        <v>0</v>
      </c>
      <c r="Z7" s="126">
        <f>VLOOKUP($H7,'WM-AR'!$A$7:$AK$1630,29,FALSE)</f>
        <v>0</v>
      </c>
      <c r="AA7" s="126">
        <f>VLOOKUP($H7,'WM-AR'!$A$7:$AK$1630,30,FALSE)</f>
        <v>0</v>
      </c>
      <c r="AB7" s="126">
        <f>VLOOKUP($H7,'WM-AR'!$A$7:$AK$1630,31,FALSE)</f>
        <v>0</v>
      </c>
      <c r="AC7" s="126">
        <f>VLOOKUP($H7,'WM-AR'!$A$7:$AK$1630,32,FALSE)</f>
        <v>0</v>
      </c>
      <c r="AD7" s="126">
        <f>VLOOKUP($H7,'WM-AR'!$A$7:$AK$1630,33,FALSE)</f>
        <v>0</v>
      </c>
      <c r="AE7" s="12" t="s">
        <v>3723</v>
      </c>
      <c r="AF7" s="179" t="s">
        <v>3897</v>
      </c>
      <c r="AG7" s="182">
        <v>15.36</v>
      </c>
      <c r="AH7" s="182" t="s">
        <v>3834</v>
      </c>
      <c r="AI7" s="33"/>
    </row>
    <row r="8" spans="2:35" ht="49.9" customHeight="1">
      <c r="B8" s="4"/>
      <c r="C8" s="12"/>
      <c r="D8" s="12"/>
      <c r="E8" s="12"/>
      <c r="F8" s="31" t="s">
        <v>3848</v>
      </c>
      <c r="G8" s="31"/>
      <c r="H8" s="125" t="s">
        <v>1228</v>
      </c>
      <c r="I8" s="126"/>
      <c r="J8" s="126" t="str">
        <f>VLOOKUP($H8,'WM-AR'!$A$7:$AK$1630,34,FALSE)</f>
        <v>TON</v>
      </c>
      <c r="K8" s="126" t="str">
        <f>VLOOKUP($H8,'WM-AR'!$A$7:$AK$1630,4,FALSE)</f>
        <v>Concrete Work</v>
      </c>
      <c r="L8" s="126" t="str">
        <f>VLOOKUP($H8,'WM-AR'!$A$7:$AK$1630,6,FALSE)</f>
        <v>Substructure Work</v>
      </c>
      <c r="M8" s="126" t="str">
        <f>VLOOKUP($H8,'WM-AR'!$A$7:$AK$1630,8,FALSE)</f>
        <v>Rebar Work</v>
      </c>
      <c r="N8" s="126" t="str">
        <f>VLOOKUP($H8,'WM-AR'!$A$7:$AK$1630,10,FALSE)</f>
        <v>Deformed Bar (Non-Coat.)</v>
      </c>
      <c r="O8" s="126">
        <f>VLOOKUP($H8,'WM-AR'!$A$7:$AK$1630,12,FALSE)</f>
        <v>0</v>
      </c>
      <c r="P8" s="126" t="str">
        <f>VLOOKUP($H8,'WM-AR'!$A$7:$AK$1630,14,FALSE)</f>
        <v>400MPa&lt;Fy≤470MPa</v>
      </c>
      <c r="Q8" s="126">
        <f>VLOOKUP($H8,'WM-AR'!$A$7:$AK$1630,16,FALSE)</f>
        <v>0</v>
      </c>
      <c r="R8" s="126">
        <f>VLOOKUP($H8,'WM-AR'!$A$7:$AK$1630,18,FALSE)</f>
        <v>0</v>
      </c>
      <c r="S8" s="126">
        <f>VLOOKUP($H8,'WM-AR'!$A$7:$AK$1630,20,FALSE)</f>
        <v>0</v>
      </c>
      <c r="T8" s="126">
        <f>VLOOKUP($H8,'WM-AR'!$A$7:$AK$1630,22,FALSE)</f>
        <v>0</v>
      </c>
      <c r="U8" s="126">
        <f>VLOOKUP($H8,'WM-AR'!$A$7:$AK$1630,24,FALSE)</f>
        <v>0</v>
      </c>
      <c r="V8" s="126">
        <f>VLOOKUP($H8,'WM-AR'!$A$7:$AK$1630,25,FALSE)</f>
        <v>0</v>
      </c>
      <c r="W8" s="126">
        <f>VLOOKUP($H8,'WM-AR'!$A$7:$AK$1630,26,FALSE)</f>
        <v>0</v>
      </c>
      <c r="X8" s="126">
        <f>VLOOKUP($H8,'WM-AR'!$A$7:$AK$1630,27,FALSE)</f>
        <v>0</v>
      </c>
      <c r="Y8" s="126">
        <f>VLOOKUP($H8,'WM-AR'!$A$7:$AK$1630,28,FALSE)</f>
        <v>0</v>
      </c>
      <c r="Z8" s="126">
        <f>VLOOKUP($H8,'WM-AR'!$A$7:$AK$1630,29,FALSE)</f>
        <v>0</v>
      </c>
      <c r="AA8" s="126">
        <f>VLOOKUP($H8,'WM-AR'!$A$7:$AK$1630,30,FALSE)</f>
        <v>0</v>
      </c>
      <c r="AB8" s="126">
        <f>VLOOKUP($H8,'WM-AR'!$A$7:$AK$1630,31,FALSE)</f>
        <v>0</v>
      </c>
      <c r="AC8" s="126">
        <f>VLOOKUP($H8,'WM-AR'!$A$7:$AK$1630,32,FALSE)</f>
        <v>0</v>
      </c>
      <c r="AD8" s="126">
        <f>VLOOKUP($H8,'WM-AR'!$A$7:$AK$1630,33,FALSE)</f>
        <v>0</v>
      </c>
      <c r="AE8" s="12" t="s">
        <v>3724</v>
      </c>
      <c r="AF8" s="181" t="s">
        <v>3930</v>
      </c>
      <c r="AG8" s="180">
        <v>4.6079999999999997</v>
      </c>
      <c r="AH8" s="180" t="s">
        <v>3840</v>
      </c>
      <c r="AI8" s="39"/>
    </row>
    <row r="9" spans="2:35" ht="49.9" customHeight="1">
      <c r="B9" s="4"/>
      <c r="C9" s="12"/>
      <c r="D9" s="12"/>
      <c r="E9" s="12"/>
      <c r="F9" s="31" t="s">
        <v>3632</v>
      </c>
      <c r="G9" s="31"/>
      <c r="H9" s="125" t="s">
        <v>1221</v>
      </c>
      <c r="I9" s="126"/>
      <c r="J9" s="126" t="str">
        <f>VLOOKUP($H9,'WM-AR'!$A$7:$AK$1630,34,FALSE)</f>
        <v>M2</v>
      </c>
      <c r="K9" s="126" t="str">
        <f>VLOOKUP($H9,'WM-AR'!$A$7:$AK$1630,4,FALSE)</f>
        <v>Concrete Work</v>
      </c>
      <c r="L9" s="126" t="str">
        <f>VLOOKUP($H9,'WM-AR'!$A$7:$AK$1630,6,FALSE)</f>
        <v>Substructure Work</v>
      </c>
      <c r="M9" s="126" t="str">
        <f>VLOOKUP($H9,'WM-AR'!$A$7:$AK$1630,8,FALSE)</f>
        <v>Form Work (3 times in use)</v>
      </c>
      <c r="N9" s="126" t="str">
        <f>VLOOKUP($H9,'WM-AR'!$A$7:$AK$1630,10,FALSE)</f>
        <v>Flat Form</v>
      </c>
      <c r="O9" s="126">
        <f>VLOOKUP($H9,'WM-AR'!$A$7:$AK$1630,12,FALSE)</f>
        <v>0</v>
      </c>
      <c r="P9" s="126">
        <f>VLOOKUP($H9,'WM-AR'!$A$7:$AK$1630,14,FALSE)</f>
        <v>0</v>
      </c>
      <c r="Q9" s="126">
        <f>VLOOKUP($H9,'WM-AR'!$A$7:$AK$1630,16,FALSE)</f>
        <v>0</v>
      </c>
      <c r="R9" s="126">
        <f>VLOOKUP($H9,'WM-AR'!$A$7:$AK$1630,18,FALSE)</f>
        <v>0</v>
      </c>
      <c r="S9" s="126" t="str">
        <f>VLOOKUP($H9,'WM-AR'!$A$7:$AK$1630,20,FALSE)</f>
        <v>Dressed Lumber, Plywood or Steel Form(Wood Planks are not Allowed) incl. Chamfer</v>
      </c>
      <c r="T9" s="126">
        <f>VLOOKUP($H9,'WM-AR'!$A$7:$AK$1630,22,FALSE)</f>
        <v>0</v>
      </c>
      <c r="U9" s="126">
        <f>VLOOKUP($H9,'WM-AR'!$A$7:$AK$1630,24,FALSE)</f>
        <v>0</v>
      </c>
      <c r="V9" s="126">
        <f>VLOOKUP($H9,'WM-AR'!$A$7:$AK$1630,25,FALSE)</f>
        <v>0</v>
      </c>
      <c r="W9" s="126">
        <f>VLOOKUP($H9,'WM-AR'!$A$7:$AK$1630,26,FALSE)</f>
        <v>0</v>
      </c>
      <c r="X9" s="126">
        <f>VLOOKUP($H9,'WM-AR'!$A$7:$AK$1630,27,FALSE)</f>
        <v>0</v>
      </c>
      <c r="Y9" s="126">
        <f>VLOOKUP($H9,'WM-AR'!$A$7:$AK$1630,28,FALSE)</f>
        <v>0</v>
      </c>
      <c r="Z9" s="126">
        <f>VLOOKUP($H9,'WM-AR'!$A$7:$AK$1630,29,FALSE)</f>
        <v>0</v>
      </c>
      <c r="AA9" s="126">
        <f>VLOOKUP($H9,'WM-AR'!$A$7:$AK$1630,30,FALSE)</f>
        <v>0</v>
      </c>
      <c r="AB9" s="126">
        <f>VLOOKUP($H9,'WM-AR'!$A$7:$AK$1630,31,FALSE)</f>
        <v>0</v>
      </c>
      <c r="AC9" s="126">
        <f>VLOOKUP($H9,'WM-AR'!$A$7:$AK$1630,32,FALSE)</f>
        <v>0</v>
      </c>
      <c r="AD9" s="126">
        <f>VLOOKUP($H9,'WM-AR'!$A$7:$AK$1630,33,FALSE)</f>
        <v>0</v>
      </c>
      <c r="AE9" s="12"/>
      <c r="AF9" s="181" t="s">
        <v>5392</v>
      </c>
      <c r="AG9" s="180">
        <v>53.76</v>
      </c>
      <c r="AH9" s="180" t="s">
        <v>3835</v>
      </c>
      <c r="AI9" s="39"/>
    </row>
    <row r="10" spans="2:35" ht="49.9" customHeight="1">
      <c r="B10" s="4"/>
      <c r="C10" s="32"/>
      <c r="D10" s="32"/>
      <c r="E10" s="32"/>
      <c r="F10" s="31" t="s">
        <v>3681</v>
      </c>
      <c r="G10" s="31"/>
      <c r="H10" s="125" t="s">
        <v>2202</v>
      </c>
      <c r="I10" s="126"/>
      <c r="J10" s="126" t="str">
        <f>VLOOKUP($H10,'WM-AR'!$A$7:$AK$1630,34,FALSE)</f>
        <v>M2</v>
      </c>
      <c r="K10" s="126" t="str">
        <f>VLOOKUP($H10,'WM-AR'!$A$7:$AK$1630,4,FALSE)</f>
        <v>Concrete Work</v>
      </c>
      <c r="L10" s="126" t="str">
        <f>VLOOKUP($H10,'WM-AR'!$A$7:$AK$1630,6,FALSE)</f>
        <v>Concrete Protective Coating (U/G)</v>
      </c>
      <c r="M10" s="126" t="str">
        <f>VLOOKUP($H10,'WM-AR'!$A$7:$AK$1630,8,FALSE)</f>
        <v>Bitumen/Bituminous/Asphalt Coating</v>
      </c>
      <c r="N10" s="126">
        <f>VLOOKUP($H10,'WM-AR'!$A$7:$AK$1630,10,FALSE)</f>
        <v>0</v>
      </c>
      <c r="O10" s="126">
        <f>VLOOKUP($H10,'WM-AR'!$A$7:$AK$1630,12,FALSE)</f>
        <v>0</v>
      </c>
      <c r="P10" s="126">
        <f>VLOOKUP($H10,'WM-AR'!$A$7:$AK$1630,14,FALSE)</f>
        <v>0</v>
      </c>
      <c r="Q10" s="126">
        <f>VLOOKUP($H10,'WM-AR'!$A$7:$AK$1630,16,FALSE)</f>
        <v>0</v>
      </c>
      <c r="R10" s="126">
        <f>VLOOKUP($H10,'WM-AR'!$A$7:$AK$1630,18,FALSE)</f>
        <v>0</v>
      </c>
      <c r="S10" s="126">
        <f>VLOOKUP($H10,'WM-AR'!$A$7:$AK$1630,20,FALSE)</f>
        <v>0</v>
      </c>
      <c r="T10" s="126">
        <f>VLOOKUP($H10,'WM-AR'!$A$7:$AK$1630,22,FALSE)</f>
        <v>0</v>
      </c>
      <c r="U10" s="126">
        <f>VLOOKUP($H10,'WM-AR'!$A$7:$AK$1630,24,FALSE)</f>
        <v>0</v>
      </c>
      <c r="V10" s="126">
        <f>VLOOKUP($H10,'WM-AR'!$A$7:$AK$1630,25,FALSE)</f>
        <v>0</v>
      </c>
      <c r="W10" s="126">
        <f>VLOOKUP($H10,'WM-AR'!$A$7:$AK$1630,26,FALSE)</f>
        <v>0</v>
      </c>
      <c r="X10" s="126">
        <f>VLOOKUP($H10,'WM-AR'!$A$7:$AK$1630,27,FALSE)</f>
        <v>0</v>
      </c>
      <c r="Y10" s="126">
        <f>VLOOKUP($H10,'WM-AR'!$A$7:$AK$1630,28,FALSE)</f>
        <v>0</v>
      </c>
      <c r="Z10" s="126">
        <f>VLOOKUP($H10,'WM-AR'!$A$7:$AK$1630,29,FALSE)</f>
        <v>0</v>
      </c>
      <c r="AA10" s="126">
        <f>VLOOKUP($H10,'WM-AR'!$A$7:$AK$1630,30,FALSE)</f>
        <v>0</v>
      </c>
      <c r="AB10" s="126">
        <f>VLOOKUP($H10,'WM-AR'!$A$7:$AK$1630,31,FALSE)</f>
        <v>0</v>
      </c>
      <c r="AC10" s="126">
        <f>VLOOKUP($H10,'WM-AR'!$A$7:$AK$1630,32,FALSE)</f>
        <v>0</v>
      </c>
      <c r="AD10" s="126">
        <f>VLOOKUP($H10,'WM-AR'!$A$7:$AK$1630,33,FALSE)</f>
        <v>0</v>
      </c>
      <c r="AE10" s="12" t="str">
        <f>M10</f>
        <v>Bitumen/Bituminous/Asphalt Coating</v>
      </c>
      <c r="AF10" s="181" t="s">
        <v>5392</v>
      </c>
      <c r="AG10" s="180">
        <v>53.76</v>
      </c>
      <c r="AH10" s="180" t="s">
        <v>3835</v>
      </c>
      <c r="AI10" s="39" t="s">
        <v>5391</v>
      </c>
    </row>
    <row r="11" spans="2:35" ht="49.9" customHeight="1">
      <c r="B11" s="4"/>
      <c r="C11" s="32"/>
      <c r="D11" s="32"/>
      <c r="E11" s="32"/>
      <c r="F11" s="31" t="s">
        <v>3908</v>
      </c>
      <c r="G11" s="31"/>
      <c r="H11" s="125" t="s">
        <v>1090</v>
      </c>
      <c r="I11" s="126"/>
      <c r="J11" s="126" t="str">
        <f>VLOOKUP($H11,'WM-AR'!$A$7:$AK$1630,34,FALSE)</f>
        <v>M3</v>
      </c>
      <c r="K11" s="126" t="str">
        <f>VLOOKUP($H11,'WM-AR'!$A$7:$AK$1630,4,FALSE)</f>
        <v>Earth Work</v>
      </c>
      <c r="L11" s="126" t="str">
        <f>VLOOKUP($H11,'WM-AR'!$A$7:$AK$1630,6,FALSE)</f>
        <v>-</v>
      </c>
      <c r="M11" s="126" t="str">
        <f>VLOOKUP($H11,'WM-AR'!$A$7:$AK$1630,8,FALSE)</f>
        <v>Disposal</v>
      </c>
      <c r="N11" s="126" t="str">
        <f>VLOOKUP($H11,'WM-AR'!$A$7:$AK$1630,10,FALSE)</f>
        <v>Soil</v>
      </c>
      <c r="O11" s="126">
        <f>VLOOKUP($H11,'WM-AR'!$A$7:$AK$1630,12,FALSE)</f>
        <v>0</v>
      </c>
      <c r="P11" s="126">
        <f>VLOOKUP($H11,'WM-AR'!$A$7:$AK$1630,14,FALSE)</f>
        <v>0</v>
      </c>
      <c r="Q11" s="126">
        <f>VLOOKUP($H11,'WM-AR'!$A$7:$AK$1630,16,FALSE)</f>
        <v>0</v>
      </c>
      <c r="R11" s="126">
        <f>VLOOKUP($H11,'WM-AR'!$A$7:$AK$1630,18,FALSE)</f>
        <v>0</v>
      </c>
      <c r="S11" s="126">
        <f>VLOOKUP($H11,'WM-AR'!$A$7:$AK$1630,20,FALSE)</f>
        <v>0</v>
      </c>
      <c r="T11" s="126">
        <f>VLOOKUP($H11,'WM-AR'!$A$7:$AK$1630,22,FALSE)</f>
        <v>0</v>
      </c>
      <c r="U11" s="126">
        <f>VLOOKUP($H11,'WM-AR'!$A$7:$AK$1630,24,FALSE)</f>
        <v>0</v>
      </c>
      <c r="V11" s="126">
        <f>VLOOKUP($H11,'WM-AR'!$A$7:$AK$1630,25,FALSE)</f>
        <v>0</v>
      </c>
      <c r="W11" s="126">
        <f>VLOOKUP($H11,'WM-AR'!$A$7:$AK$1630,26,FALSE)</f>
        <v>0</v>
      </c>
      <c r="X11" s="126">
        <f>VLOOKUP($H11,'WM-AR'!$A$7:$AK$1630,27,FALSE)</f>
        <v>0</v>
      </c>
      <c r="Y11" s="126" t="str">
        <f>VLOOKUP($H11,'WM-AR'!$A$7:$AK$1630,28,FALSE)</f>
        <v>Disposal Distance=Appx. (  )km from Site</v>
      </c>
      <c r="Z11" s="126">
        <f>VLOOKUP($H11,'WM-AR'!$A$7:$AK$1630,29,FALSE)</f>
        <v>0</v>
      </c>
      <c r="AA11" s="126">
        <f>VLOOKUP($H11,'WM-AR'!$A$7:$AK$1630,30,FALSE)</f>
        <v>0</v>
      </c>
      <c r="AB11" s="126">
        <f>VLOOKUP($H11,'WM-AR'!$A$7:$AK$1630,31,FALSE)</f>
        <v>0</v>
      </c>
      <c r="AC11" s="126">
        <f>VLOOKUP($H11,'WM-AR'!$A$7:$AK$1630,32,FALSE)</f>
        <v>0</v>
      </c>
      <c r="AD11" s="126">
        <f>VLOOKUP($H11,'WM-AR'!$A$7:$AK$1630,33,FALSE)</f>
        <v>0</v>
      </c>
      <c r="AE11" s="12" t="s">
        <v>3846</v>
      </c>
      <c r="AF11" s="179" t="s">
        <v>5679</v>
      </c>
      <c r="AG11" s="180">
        <v>53.76</v>
      </c>
      <c r="AH11" s="180" t="s">
        <v>3835</v>
      </c>
      <c r="AI11" s="39" t="s">
        <v>5391</v>
      </c>
    </row>
    <row r="12" spans="2:35" ht="34.9" customHeight="1">
      <c r="B12" s="4"/>
      <c r="C12" s="7"/>
      <c r="D12" s="8"/>
      <c r="E12" s="8"/>
      <c r="F12" s="8"/>
      <c r="G12" s="8"/>
      <c r="H12" s="9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14"/>
      <c r="AE12" s="5"/>
      <c r="AF12" s="156"/>
      <c r="AG12" s="156"/>
      <c r="AH12" s="156"/>
      <c r="AI12" s="10"/>
    </row>
    <row r="13" spans="2:35" ht="34.9" customHeight="1">
      <c r="B13" s="19">
        <v>5.2</v>
      </c>
      <c r="C13" s="61" t="s">
        <v>4962</v>
      </c>
      <c r="D13" s="61"/>
      <c r="E13" s="61"/>
      <c r="F13" s="20"/>
      <c r="G13" s="20"/>
      <c r="H13" s="38"/>
      <c r="I13" s="413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4"/>
      <c r="AE13" s="22"/>
      <c r="AF13" s="23"/>
      <c r="AG13" s="23"/>
      <c r="AH13" s="23"/>
      <c r="AI13" s="23"/>
    </row>
    <row r="14" spans="2:35" ht="34.9" customHeight="1">
      <c r="B14" s="349"/>
      <c r="C14" s="350" t="s">
        <v>5401</v>
      </c>
      <c r="D14" s="348" t="s">
        <v>5298</v>
      </c>
      <c r="E14" s="180" t="s">
        <v>5860</v>
      </c>
      <c r="F14" s="123" t="s">
        <v>5995</v>
      </c>
      <c r="G14" s="496" t="s">
        <v>5996</v>
      </c>
      <c r="H14" s="45"/>
      <c r="I14" s="45"/>
      <c r="J14" s="45"/>
      <c r="K14" s="45"/>
      <c r="L14" s="45"/>
      <c r="M14" s="46"/>
      <c r="N14" s="58"/>
      <c r="O14" s="59"/>
      <c r="P14" s="59"/>
      <c r="Q14" s="59"/>
      <c r="R14" s="59"/>
      <c r="S14" s="59"/>
      <c r="T14" s="59"/>
      <c r="U14" s="60"/>
      <c r="V14" s="14"/>
      <c r="W14" s="14"/>
      <c r="X14" s="14"/>
      <c r="Y14" s="14"/>
      <c r="Z14" s="14"/>
      <c r="AA14" s="14"/>
      <c r="AB14" s="14"/>
      <c r="AC14" s="14"/>
      <c r="AD14" s="14"/>
      <c r="AE14" s="124"/>
      <c r="AF14" s="201"/>
      <c r="AG14" s="154"/>
      <c r="AH14" s="154"/>
      <c r="AI14" s="201" t="s">
        <v>4047</v>
      </c>
    </row>
    <row r="15" spans="2:35" ht="49.9" customHeight="1">
      <c r="B15" s="5"/>
      <c r="C15" s="85"/>
      <c r="D15" s="85"/>
      <c r="E15" s="85"/>
      <c r="F15" s="31" t="s">
        <v>4067</v>
      </c>
      <c r="G15" s="31"/>
      <c r="H15" s="125" t="s">
        <v>1289</v>
      </c>
      <c r="I15" s="126"/>
      <c r="J15" s="126" t="str">
        <f>VLOOKUP($H15,'WM-AR'!$A$7:$AK$1630,34,FALSE)</f>
        <v>M3</v>
      </c>
      <c r="K15" s="126" t="str">
        <f>VLOOKUP($H15,'WM-AR'!$A$7:$AK$1630,4,FALSE)</f>
        <v>Concrete Work</v>
      </c>
      <c r="L15" s="126" t="str">
        <f>VLOOKUP($H15,'WM-AR'!$A$7:$AK$1630,6,FALSE)</f>
        <v>Superstructure Work</v>
      </c>
      <c r="M15" s="126" t="str">
        <f>VLOOKUP($H15,'WM-AR'!$A$7:$AK$1630,8,FALSE)</f>
        <v>Structural Concrete</v>
      </c>
      <c r="N15" s="126">
        <f>VLOOKUP($H15,'WM-AR'!$A$7:$AK$1630,10,FALSE)</f>
        <v>0</v>
      </c>
      <c r="O15" s="126" t="str">
        <f>VLOOKUP($H15,'WM-AR'!$A$7:$AK$1630,12,FALSE)</f>
        <v>Cement Type-1</v>
      </c>
      <c r="P15" s="126" t="str">
        <f>VLOOKUP($H15,'WM-AR'!$A$7:$AK$1630,14,FALSE)</f>
        <v>20MPa &lt; F'c (Cylinder Strength) ≤ 25MPa</v>
      </c>
      <c r="Q15" s="126">
        <f>VLOOKUP($H15,'WM-AR'!$A$7:$AK$1630,16,FALSE)</f>
        <v>0</v>
      </c>
      <c r="R15" s="126">
        <f>VLOOKUP($H15,'WM-AR'!$A$7:$AK$1630,18,FALSE)</f>
        <v>0</v>
      </c>
      <c r="S15" s="126">
        <f>VLOOKUP($H15,'WM-AR'!$A$7:$AK$1630,20,FALSE)</f>
        <v>0</v>
      </c>
      <c r="T15" s="126">
        <f>VLOOKUP($H15,'WM-AR'!$A$7:$AK$1630,22,FALSE)</f>
        <v>0</v>
      </c>
      <c r="U15" s="126">
        <f>VLOOKUP($H15,'WM-AR'!$A$7:$AK$1630,24,FALSE)</f>
        <v>0</v>
      </c>
      <c r="V15" s="126">
        <f>VLOOKUP($H15,'WM-AR'!$A$7:$AK$1630,25,FALSE)</f>
        <v>0</v>
      </c>
      <c r="W15" s="126">
        <f>VLOOKUP($H15,'WM-AR'!$A$7:$AK$1630,26,FALSE)</f>
        <v>0</v>
      </c>
      <c r="X15" s="126">
        <f>VLOOKUP($H15,'WM-AR'!$A$7:$AK$1630,27,FALSE)</f>
        <v>0</v>
      </c>
      <c r="Y15" s="126">
        <f>VLOOKUP($H15,'WM-AR'!$A$7:$AK$1630,28,FALSE)</f>
        <v>0</v>
      </c>
      <c r="Z15" s="126">
        <f>VLOOKUP($H15,'WM-AR'!$A$7:$AK$1630,29,FALSE)</f>
        <v>0</v>
      </c>
      <c r="AA15" s="126">
        <f>VLOOKUP($H15,'WM-AR'!$A$7:$AK$1630,30,FALSE)</f>
        <v>0</v>
      </c>
      <c r="AB15" s="126">
        <f>VLOOKUP($H15,'WM-AR'!$A$7:$AK$1630,31,FALSE)</f>
        <v>0</v>
      </c>
      <c r="AC15" s="126">
        <f>VLOOKUP($H15,'WM-AR'!$A$7:$AK$1630,32,FALSE)</f>
        <v>0</v>
      </c>
      <c r="AD15" s="126">
        <f>VLOOKUP($H15,'WM-AR'!$A$7:$AK$1630,33,FALSE)</f>
        <v>0</v>
      </c>
      <c r="AE15" s="12" t="s">
        <v>3723</v>
      </c>
      <c r="AF15" s="179" t="s">
        <v>3897</v>
      </c>
      <c r="AG15" s="182">
        <v>9.7200000000000006</v>
      </c>
      <c r="AH15" s="182" t="s">
        <v>3834</v>
      </c>
      <c r="AI15" s="33"/>
    </row>
    <row r="16" spans="2:35" ht="49.9" customHeight="1">
      <c r="B16" s="4"/>
      <c r="C16" s="12"/>
      <c r="D16" s="12"/>
      <c r="E16" s="12"/>
      <c r="F16" s="31" t="s">
        <v>3848</v>
      </c>
      <c r="G16" s="31"/>
      <c r="H16" s="125" t="s">
        <v>1228</v>
      </c>
      <c r="I16" s="126"/>
      <c r="J16" s="126" t="str">
        <f>VLOOKUP($H16,'WM-AR'!$A$7:$AK$1630,34,FALSE)</f>
        <v>TON</v>
      </c>
      <c r="K16" s="126" t="str">
        <f>VLOOKUP($H16,'WM-AR'!$A$7:$AK$1630,4,FALSE)</f>
        <v>Concrete Work</v>
      </c>
      <c r="L16" s="126" t="str">
        <f>VLOOKUP($H16,'WM-AR'!$A$7:$AK$1630,6,FALSE)</f>
        <v>Substructure Work</v>
      </c>
      <c r="M16" s="126" t="str">
        <f>VLOOKUP($H16,'WM-AR'!$A$7:$AK$1630,8,FALSE)</f>
        <v>Rebar Work</v>
      </c>
      <c r="N16" s="126" t="str">
        <f>VLOOKUP($H16,'WM-AR'!$A$7:$AK$1630,10,FALSE)</f>
        <v>Deformed Bar (Non-Coat.)</v>
      </c>
      <c r="O16" s="126">
        <f>VLOOKUP($H16,'WM-AR'!$A$7:$AK$1630,12,FALSE)</f>
        <v>0</v>
      </c>
      <c r="P16" s="126" t="str">
        <f>VLOOKUP($H16,'WM-AR'!$A$7:$AK$1630,14,FALSE)</f>
        <v>400MPa&lt;Fy≤470MPa</v>
      </c>
      <c r="Q16" s="126">
        <f>VLOOKUP($H16,'WM-AR'!$A$7:$AK$1630,16,FALSE)</f>
        <v>0</v>
      </c>
      <c r="R16" s="126">
        <f>VLOOKUP($H16,'WM-AR'!$A$7:$AK$1630,18,FALSE)</f>
        <v>0</v>
      </c>
      <c r="S16" s="126">
        <f>VLOOKUP($H16,'WM-AR'!$A$7:$AK$1630,20,FALSE)</f>
        <v>0</v>
      </c>
      <c r="T16" s="126">
        <f>VLOOKUP($H16,'WM-AR'!$A$7:$AK$1630,22,FALSE)</f>
        <v>0</v>
      </c>
      <c r="U16" s="126">
        <f>VLOOKUP($H16,'WM-AR'!$A$7:$AK$1630,24,FALSE)</f>
        <v>0</v>
      </c>
      <c r="V16" s="126">
        <f>VLOOKUP($H16,'WM-AR'!$A$7:$AK$1630,25,FALSE)</f>
        <v>0</v>
      </c>
      <c r="W16" s="126">
        <f>VLOOKUP($H16,'WM-AR'!$A$7:$AK$1630,26,FALSE)</f>
        <v>0</v>
      </c>
      <c r="X16" s="126">
        <f>VLOOKUP($H16,'WM-AR'!$A$7:$AK$1630,27,FALSE)</f>
        <v>0</v>
      </c>
      <c r="Y16" s="126">
        <f>VLOOKUP($H16,'WM-AR'!$A$7:$AK$1630,28,FALSE)</f>
        <v>0</v>
      </c>
      <c r="Z16" s="126">
        <f>VLOOKUP($H16,'WM-AR'!$A$7:$AK$1630,29,FALSE)</f>
        <v>0</v>
      </c>
      <c r="AA16" s="126">
        <f>VLOOKUP($H16,'WM-AR'!$A$7:$AK$1630,30,FALSE)</f>
        <v>0</v>
      </c>
      <c r="AB16" s="126">
        <f>VLOOKUP($H16,'WM-AR'!$A$7:$AK$1630,31,FALSE)</f>
        <v>0</v>
      </c>
      <c r="AC16" s="126">
        <f>VLOOKUP($H16,'WM-AR'!$A$7:$AK$1630,32,FALSE)</f>
        <v>0</v>
      </c>
      <c r="AD16" s="126">
        <f>VLOOKUP($H16,'WM-AR'!$A$7:$AK$1630,33,FALSE)</f>
        <v>0</v>
      </c>
      <c r="AE16" s="12" t="s">
        <v>3724</v>
      </c>
      <c r="AF16" s="181" t="s">
        <v>3930</v>
      </c>
      <c r="AG16" s="180">
        <v>2.9159999999999999</v>
      </c>
      <c r="AH16" s="180" t="s">
        <v>3840</v>
      </c>
      <c r="AI16" s="39" t="s">
        <v>4035</v>
      </c>
    </row>
    <row r="17" spans="2:35" ht="49.9" customHeight="1">
      <c r="B17" s="4"/>
      <c r="C17" s="12"/>
      <c r="D17" s="12"/>
      <c r="E17" s="12"/>
      <c r="F17" s="31" t="s">
        <v>3748</v>
      </c>
      <c r="G17" s="31"/>
      <c r="H17" s="125" t="s">
        <v>1299</v>
      </c>
      <c r="I17" s="126"/>
      <c r="J17" s="126" t="str">
        <f>VLOOKUP($H17,'WM-AR'!$A$7:$AK$1630,34,FALSE)</f>
        <v>M2</v>
      </c>
      <c r="K17" s="126" t="str">
        <f>VLOOKUP($H17,'WM-AR'!$A$7:$AK$1630,4,FALSE)</f>
        <v>Concrete Work</v>
      </c>
      <c r="L17" s="126" t="str">
        <f>VLOOKUP($H17,'WM-AR'!$A$7:$AK$1630,6,FALSE)</f>
        <v>Superstructure Work</v>
      </c>
      <c r="M17" s="126" t="str">
        <f>VLOOKUP($H17,'WM-AR'!$A$7:$AK$1630,8,FALSE)</f>
        <v>Form Work (1 time in use)</v>
      </c>
      <c r="N17" s="126" t="str">
        <f>VLOOKUP($H17,'WM-AR'!$A$7:$AK$1630,10,FALSE)</f>
        <v>Flat Form</v>
      </c>
      <c r="O17" s="126">
        <f>VLOOKUP($H17,'WM-AR'!$A$7:$AK$1630,12,FALSE)</f>
        <v>0</v>
      </c>
      <c r="P17" s="126">
        <f>VLOOKUP($H17,'WM-AR'!$A$7:$AK$1630,14,FALSE)</f>
        <v>0</v>
      </c>
      <c r="Q17" s="126">
        <f>VLOOKUP($H17,'WM-AR'!$A$7:$AK$1630,16,FALSE)</f>
        <v>0</v>
      </c>
      <c r="R17" s="126">
        <f>VLOOKUP($H17,'WM-AR'!$A$7:$AK$1630,18,FALSE)</f>
        <v>0</v>
      </c>
      <c r="S17" s="126" t="str">
        <f>VLOOKUP($H17,'WM-AR'!$A$7:$AK$1630,20,FALSE)</f>
        <v>Dressed Lumber, Plywood or Steel Form(Wood Planks are not Allowed) incl. Chamfer</v>
      </c>
      <c r="T17" s="126">
        <f>VLOOKUP($H17,'WM-AR'!$A$7:$AK$1630,22,FALSE)</f>
        <v>0</v>
      </c>
      <c r="U17" s="126">
        <f>VLOOKUP($H17,'WM-AR'!$A$7:$AK$1630,24,FALSE)</f>
        <v>0</v>
      </c>
      <c r="V17" s="126">
        <f>VLOOKUP($H17,'WM-AR'!$A$7:$AK$1630,25,FALSE)</f>
        <v>0</v>
      </c>
      <c r="W17" s="126">
        <f>VLOOKUP($H17,'WM-AR'!$A$7:$AK$1630,26,FALSE)</f>
        <v>0</v>
      </c>
      <c r="X17" s="126">
        <f>VLOOKUP($H17,'WM-AR'!$A$7:$AK$1630,27,FALSE)</f>
        <v>0</v>
      </c>
      <c r="Y17" s="126">
        <f>VLOOKUP($H17,'WM-AR'!$A$7:$AK$1630,28,FALSE)</f>
        <v>0</v>
      </c>
      <c r="Z17" s="126">
        <f>VLOOKUP($H17,'WM-AR'!$A$7:$AK$1630,29,FALSE)</f>
        <v>0</v>
      </c>
      <c r="AA17" s="126">
        <f>VLOOKUP($H17,'WM-AR'!$A$7:$AK$1630,30,FALSE)</f>
        <v>0</v>
      </c>
      <c r="AB17" s="126">
        <f>VLOOKUP($H17,'WM-AR'!$A$7:$AK$1630,31,FALSE)</f>
        <v>0</v>
      </c>
      <c r="AC17" s="126">
        <f>VLOOKUP($H17,'WM-AR'!$A$7:$AK$1630,32,FALSE)</f>
        <v>0</v>
      </c>
      <c r="AD17" s="126">
        <f>VLOOKUP($H17,'WM-AR'!$A$7:$AK$1630,33,FALSE)</f>
        <v>0</v>
      </c>
      <c r="AE17" s="12"/>
      <c r="AF17" s="181" t="s">
        <v>5392</v>
      </c>
      <c r="AG17" s="180">
        <v>26.46</v>
      </c>
      <c r="AH17" s="180" t="s">
        <v>3835</v>
      </c>
      <c r="AI17" s="39" t="s">
        <v>5391</v>
      </c>
    </row>
    <row r="18" spans="2:35" ht="49.9" customHeight="1">
      <c r="B18" s="4"/>
      <c r="C18" s="12"/>
      <c r="D18" s="12"/>
      <c r="E18" s="12"/>
      <c r="F18" s="31" t="s">
        <v>3742</v>
      </c>
      <c r="G18" s="31"/>
      <c r="H18" s="125" t="s">
        <v>2296</v>
      </c>
      <c r="I18" s="126"/>
      <c r="J18" s="126" t="str">
        <f>VLOOKUP($H18,'WM-AR'!$A$7:$AK$1630,34,FALSE)</f>
        <v>M2</v>
      </c>
      <c r="K18" s="126" t="str">
        <f>VLOOKUP($H18,'WM-AR'!$A$7:$AK$1630,4,FALSE)</f>
        <v>Finishing Work</v>
      </c>
      <c r="L18" s="126" t="str">
        <f>VLOOKUP($H18,'WM-AR'!$A$7:$AK$1630,6,FALSE)</f>
        <v>Painting Work</v>
      </c>
      <c r="M18" s="126" t="str">
        <f>VLOOKUP($H18,'WM-AR'!$A$7:$AK$1630,8,FALSE)</f>
        <v>External Wall Painting</v>
      </c>
      <c r="N18" s="126" t="str">
        <f>VLOOKUP($H18,'WM-AR'!$A$7:$AK$1630,10,FALSE)</f>
        <v>Acrylic Emulsion Paint</v>
      </c>
      <c r="O18" s="126">
        <f>VLOOKUP($H18,'WM-AR'!$A$7:$AK$1630,12,FALSE)</f>
        <v>0</v>
      </c>
      <c r="P18" s="126">
        <f>VLOOKUP($H18,'WM-AR'!$A$7:$AK$1630,14,FALSE)</f>
        <v>0</v>
      </c>
      <c r="Q18" s="126">
        <f>VLOOKUP($H18,'WM-AR'!$A$7:$AK$1630,16,FALSE)</f>
        <v>0</v>
      </c>
      <c r="R18" s="126">
        <f>VLOOKUP($H18,'WM-AR'!$A$7:$AK$1630,18,FALSE)</f>
        <v>0</v>
      </c>
      <c r="S18" s="126">
        <f>VLOOKUP($H18,'WM-AR'!$A$7:$AK$1630,20,FALSE)</f>
        <v>0</v>
      </c>
      <c r="T18" s="126">
        <f>VLOOKUP($H18,'WM-AR'!$A$7:$AK$1630,22,FALSE)</f>
        <v>0</v>
      </c>
      <c r="U18" s="126">
        <f>VLOOKUP($H18,'WM-AR'!$A$7:$AK$1630,24,FALSE)</f>
        <v>0</v>
      </c>
      <c r="V18" s="126">
        <f>VLOOKUP($H18,'WM-AR'!$A$7:$AK$1630,25,FALSE)</f>
        <v>0</v>
      </c>
      <c r="W18" s="126">
        <f>VLOOKUP($H18,'WM-AR'!$A$7:$AK$1630,26,FALSE)</f>
        <v>0</v>
      </c>
      <c r="X18" s="126">
        <f>VLOOKUP($H18,'WM-AR'!$A$7:$AK$1630,27,FALSE)</f>
        <v>0</v>
      </c>
      <c r="Y18" s="126">
        <f>VLOOKUP($H18,'WM-AR'!$A$7:$AK$1630,28,FALSE)</f>
        <v>0</v>
      </c>
      <c r="Z18" s="126">
        <f>VLOOKUP($H18,'WM-AR'!$A$7:$AK$1630,29,FALSE)</f>
        <v>0</v>
      </c>
      <c r="AA18" s="126">
        <f>VLOOKUP($H18,'WM-AR'!$A$7:$AK$1630,30,FALSE)</f>
        <v>0</v>
      </c>
      <c r="AB18" s="126">
        <f>VLOOKUP($H18,'WM-AR'!$A$7:$AK$1630,31,FALSE)</f>
        <v>0</v>
      </c>
      <c r="AC18" s="126">
        <f>VLOOKUP($H18,'WM-AR'!$A$7:$AK$1630,32,FALSE)</f>
        <v>0</v>
      </c>
      <c r="AD18" s="126">
        <f>VLOOKUP($H18,'WM-AR'!$A$7:$AK$1630,33,FALSE)</f>
        <v>0</v>
      </c>
      <c r="AE18" s="12"/>
      <c r="AF18" s="181" t="s">
        <v>5392</v>
      </c>
      <c r="AG18" s="180">
        <v>26.46</v>
      </c>
      <c r="AH18" s="180" t="s">
        <v>3835</v>
      </c>
      <c r="AI18" s="39" t="s">
        <v>5391</v>
      </c>
    </row>
    <row r="19" spans="2:35" ht="34.9" customHeight="1">
      <c r="B19" s="4"/>
      <c r="C19" s="7"/>
      <c r="D19" s="8"/>
      <c r="E19" s="8"/>
      <c r="F19" s="8"/>
      <c r="G19" s="8"/>
      <c r="H19" s="9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  <c r="AE19" s="5"/>
      <c r="AF19" s="156"/>
      <c r="AG19" s="156"/>
      <c r="AH19" s="156"/>
      <c r="AI19" s="10"/>
    </row>
    <row r="20" spans="2:35" ht="33" customHeight="1">
      <c r="B20" s="185"/>
      <c r="C20" s="186"/>
      <c r="D20" s="186"/>
      <c r="E20" s="186"/>
      <c r="F20" s="191" t="s">
        <v>4843</v>
      </c>
      <c r="G20" s="191"/>
      <c r="H20" s="187"/>
      <c r="I20" s="187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8"/>
      <c r="AE20" s="189"/>
      <c r="AF20" s="189"/>
      <c r="AG20" s="189"/>
      <c r="AH20" s="189"/>
      <c r="AI20" s="190"/>
    </row>
    <row r="21" spans="2:35" ht="34.9" customHeight="1">
      <c r="B21" s="19">
        <v>5.3</v>
      </c>
      <c r="C21" s="61" t="s">
        <v>4799</v>
      </c>
      <c r="D21" s="61"/>
      <c r="E21" s="61"/>
      <c r="F21" s="20"/>
      <c r="G21" s="20"/>
      <c r="H21" s="38"/>
      <c r="I21" s="413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4"/>
      <c r="AE21" s="22"/>
      <c r="AF21" s="23"/>
      <c r="AG21" s="23"/>
      <c r="AH21" s="23"/>
      <c r="AI21" s="23"/>
    </row>
    <row r="22" spans="2:35" ht="34.9" customHeight="1">
      <c r="B22" s="349"/>
      <c r="C22" s="350" t="s">
        <v>5401</v>
      </c>
      <c r="D22" s="348"/>
      <c r="E22" s="180" t="s">
        <v>4929</v>
      </c>
      <c r="F22" s="123" t="s">
        <v>6002</v>
      </c>
      <c r="G22" s="496" t="s">
        <v>5997</v>
      </c>
      <c r="H22" s="45"/>
      <c r="I22" s="45"/>
      <c r="J22" s="45"/>
      <c r="K22" s="45"/>
      <c r="L22" s="45"/>
      <c r="M22" s="46"/>
      <c r="N22" s="58"/>
      <c r="O22" s="59"/>
      <c r="P22" s="59"/>
      <c r="Q22" s="59"/>
      <c r="R22" s="59"/>
      <c r="S22" s="59"/>
      <c r="T22" s="59"/>
      <c r="U22" s="60"/>
      <c r="V22" s="14"/>
      <c r="W22" s="14"/>
      <c r="X22" s="14"/>
      <c r="Y22" s="14"/>
      <c r="Z22" s="14"/>
      <c r="AA22" s="14"/>
      <c r="AB22" s="14"/>
      <c r="AC22" s="14"/>
      <c r="AD22" s="14"/>
      <c r="AE22" s="124"/>
      <c r="AF22" s="154"/>
      <c r="AG22" s="154"/>
      <c r="AH22" s="154"/>
      <c r="AI22" s="11"/>
    </row>
    <row r="23" spans="2:35" ht="49.9" customHeight="1">
      <c r="B23" s="5"/>
      <c r="C23" s="85"/>
      <c r="D23" s="85"/>
      <c r="E23" s="85"/>
      <c r="F23" s="31" t="s">
        <v>3744</v>
      </c>
      <c r="G23" s="31"/>
      <c r="H23" s="125" t="s">
        <v>3774</v>
      </c>
      <c r="I23" s="126"/>
      <c r="J23" s="126" t="str">
        <f>VLOOKUP($H23,'WM-AR'!$A$7:$AK$1630,34,FALSE)</f>
        <v>TON</v>
      </c>
      <c r="K23" s="126" t="str">
        <f>VLOOKUP($H23,'WM-AR'!$A$7:$AK$1630,4,FALSE)</f>
        <v>Main Steel Structure Fabrication Work</v>
      </c>
      <c r="L23" s="126" t="str">
        <f>VLOOKUP($H23,'WM-AR'!$A$7:$AK$1630,6,FALSE)</f>
        <v>Shelter/Building</v>
      </c>
      <c r="M23" s="126" t="str">
        <f>VLOOKUP($H23,'WM-AR'!$A$7:$AK$1630,8,FALSE)</f>
        <v>Heavy Steel - Standard (Weight≥90KG/M)</v>
      </c>
      <c r="N23" s="126">
        <f>VLOOKUP($H23,'WM-AR'!$A$7:$AK$1630,10,FALSE)</f>
        <v>0</v>
      </c>
      <c r="O23" s="126">
        <f>VLOOKUP($H23,'WM-AR'!$A$7:$AK$1630,12,FALSE)</f>
        <v>0</v>
      </c>
      <c r="P23" s="126">
        <f>VLOOKUP($H23,'WM-AR'!$A$7:$AK$1630,14,FALSE)</f>
        <v>0</v>
      </c>
      <c r="Q23" s="126">
        <f>VLOOKUP($H23,'WM-AR'!$A$7:$AK$1630,16,FALSE)</f>
        <v>0</v>
      </c>
      <c r="R23" s="126">
        <f>VLOOKUP($H23,'WM-AR'!$A$7:$AK$1630,18,FALSE)</f>
        <v>0</v>
      </c>
      <c r="S23" s="126">
        <f>VLOOKUP($H23,'WM-AR'!$A$7:$AK$1630,20,FALSE)</f>
        <v>0</v>
      </c>
      <c r="T23" s="126">
        <f>VLOOKUP($H23,'WM-AR'!$A$7:$AK$1630,22,FALSE)</f>
        <v>0</v>
      </c>
      <c r="U23" s="126">
        <f>VLOOKUP($H23,'WM-AR'!$A$7:$AK$1630,24,FALSE)</f>
        <v>0</v>
      </c>
      <c r="V23" s="126">
        <f>VLOOKUP($H23,'WM-AR'!$A$7:$AK$1630,25,FALSE)</f>
        <v>0</v>
      </c>
      <c r="W23" s="126">
        <f>VLOOKUP($H23,'WM-AR'!$A$7:$AK$1630,26,FALSE)</f>
        <v>0</v>
      </c>
      <c r="X23" s="126">
        <f>VLOOKUP($H23,'WM-AR'!$A$7:$AK$1630,27,FALSE)</f>
        <v>0</v>
      </c>
      <c r="Y23" s="126">
        <f>VLOOKUP($H23,'WM-AR'!$A$7:$AK$1630,28,FALSE)</f>
        <v>0</v>
      </c>
      <c r="Z23" s="126" t="str">
        <f>VLOOKUP($H23,'WM-AR'!$A$7:$AK$1630,29,FALSE)</f>
        <v>Material: (   )</v>
      </c>
      <c r="AA23" s="126">
        <f>VLOOKUP($H23,'WM-AR'!$A$7:$AK$1630,30,FALSE)</f>
        <v>0</v>
      </c>
      <c r="AB23" s="126">
        <f>VLOOKUP($H23,'WM-AR'!$A$7:$AK$1630,31,FALSE)</f>
        <v>0</v>
      </c>
      <c r="AC23" s="126">
        <f>VLOOKUP($H23,'WM-AR'!$A$7:$AK$1630,32,FALSE)</f>
        <v>0</v>
      </c>
      <c r="AD23" s="126">
        <f>VLOOKUP($H23,'WM-AR'!$A$7:$AK$1630,33,FALSE)</f>
        <v>0</v>
      </c>
      <c r="AE23" s="12" t="s">
        <v>3743</v>
      </c>
      <c r="AF23" s="179" t="s">
        <v>4958</v>
      </c>
      <c r="AG23" s="182"/>
      <c r="AH23" s="182" t="s">
        <v>3840</v>
      </c>
      <c r="AI23" s="33" t="s">
        <v>4066</v>
      </c>
    </row>
    <row r="24" spans="2:35" ht="49.9" customHeight="1">
      <c r="B24" s="4"/>
      <c r="C24" s="12"/>
      <c r="D24" s="12"/>
      <c r="E24" s="12"/>
      <c r="F24" s="31" t="s">
        <v>3745</v>
      </c>
      <c r="G24" s="31"/>
      <c r="H24" s="125" t="s">
        <v>1840</v>
      </c>
      <c r="I24" s="126"/>
      <c r="J24" s="126" t="str">
        <f>VLOOKUP($H24,'WM-AR'!$A$7:$AK$1630,34,FALSE)</f>
        <v>TON</v>
      </c>
      <c r="K24" s="126" t="str">
        <f>VLOOKUP($H24,'WM-AR'!$A$7:$AK$1630,4,FALSE)</f>
        <v>Main Steel Structure Erection Work</v>
      </c>
      <c r="L24" s="126" t="str">
        <f>VLOOKUP($H24,'WM-AR'!$A$7:$AK$1630,6,FALSE)</f>
        <v>Shelter/Building</v>
      </c>
      <c r="M24" s="126" t="str">
        <f>VLOOKUP($H24,'WM-AR'!$A$7:$AK$1630,8,FALSE)</f>
        <v>Heavy Steel (Weight≥90KG/M)</v>
      </c>
      <c r="N24" s="126">
        <f>VLOOKUP($H24,'WM-AR'!$A$7:$AK$1630,10,FALSE)</f>
        <v>0</v>
      </c>
      <c r="O24" s="126">
        <f>VLOOKUP($H24,'WM-AR'!$A$7:$AK$1630,12,FALSE)</f>
        <v>0</v>
      </c>
      <c r="P24" s="126">
        <f>VLOOKUP($H24,'WM-AR'!$A$7:$AK$1630,14,FALSE)</f>
        <v>0</v>
      </c>
      <c r="Q24" s="126">
        <f>VLOOKUP($H24,'WM-AR'!$A$7:$AK$1630,16,FALSE)</f>
        <v>0</v>
      </c>
      <c r="R24" s="126">
        <f>VLOOKUP($H24,'WM-AR'!$A$7:$AK$1630,18,FALSE)</f>
        <v>0</v>
      </c>
      <c r="S24" s="126">
        <f>VLOOKUP($H24,'WM-AR'!$A$7:$AK$1630,20,FALSE)</f>
        <v>0</v>
      </c>
      <c r="T24" s="126">
        <f>VLOOKUP($H24,'WM-AR'!$A$7:$AK$1630,22,FALSE)</f>
        <v>0</v>
      </c>
      <c r="U24" s="126">
        <f>VLOOKUP($H24,'WM-AR'!$A$7:$AK$1630,24,FALSE)</f>
        <v>0</v>
      </c>
      <c r="V24" s="126">
        <f>VLOOKUP($H24,'WM-AR'!$A$7:$AK$1630,25,FALSE)</f>
        <v>0</v>
      </c>
      <c r="W24" s="126">
        <f>VLOOKUP($H24,'WM-AR'!$A$7:$AK$1630,26,FALSE)</f>
        <v>0</v>
      </c>
      <c r="X24" s="126">
        <f>VLOOKUP($H24,'WM-AR'!$A$7:$AK$1630,27,FALSE)</f>
        <v>0</v>
      </c>
      <c r="Y24" s="126">
        <f>VLOOKUP($H24,'WM-AR'!$A$7:$AK$1630,28,FALSE)</f>
        <v>0</v>
      </c>
      <c r="Z24" s="126" t="str">
        <f>VLOOKUP($H24,'WM-AR'!$A$7:$AK$1630,29,FALSE)</f>
        <v>Material: (   )</v>
      </c>
      <c r="AA24" s="126">
        <f>VLOOKUP($H24,'WM-AR'!$A$7:$AK$1630,30,FALSE)</f>
        <v>0</v>
      </c>
      <c r="AB24" s="126">
        <f>VLOOKUP($H24,'WM-AR'!$A$7:$AK$1630,31,FALSE)</f>
        <v>0</v>
      </c>
      <c r="AC24" s="126">
        <f>VLOOKUP($H24,'WM-AR'!$A$7:$AK$1630,32,FALSE)</f>
        <v>0</v>
      </c>
      <c r="AD24" s="126">
        <f>VLOOKUP($H24,'WM-AR'!$A$7:$AK$1630,33,FALSE)</f>
        <v>0</v>
      </c>
      <c r="AE24" s="12" t="s">
        <v>3743</v>
      </c>
      <c r="AF24" s="179" t="s">
        <v>4958</v>
      </c>
      <c r="AG24" s="182"/>
      <c r="AH24" s="182" t="s">
        <v>3840</v>
      </c>
      <c r="AI24" s="39"/>
    </row>
    <row r="25" spans="2:35" ht="49.9" customHeight="1">
      <c r="B25" s="4"/>
      <c r="C25" s="12"/>
      <c r="D25" s="12"/>
      <c r="E25" s="12"/>
      <c r="F25" s="31" t="s">
        <v>3701</v>
      </c>
      <c r="G25" s="31"/>
      <c r="H25" s="125" t="s">
        <v>1772</v>
      </c>
      <c r="I25" s="126"/>
      <c r="J25" s="126" t="str">
        <f>VLOOKUP($H25,'WM-AR'!$A$7:$AK$1630,34,FALSE)</f>
        <v>M2</v>
      </c>
      <c r="K25" s="126" t="str">
        <f>VLOOKUP($H25,'WM-AR'!$A$7:$AK$1630,4,FALSE)</f>
        <v>Main Steel Structure Fabrication Work</v>
      </c>
      <c r="L25" s="126" t="str">
        <f>VLOOKUP($H25,'WM-AR'!$A$7:$AK$1630,6,FALSE)</f>
        <v>Shelter/Building</v>
      </c>
      <c r="M25" s="126" t="str">
        <f>VLOOKUP($H25,'WM-AR'!$A$7:$AK$1630,8,FALSE)</f>
        <v>Steel Painting/Coating</v>
      </c>
      <c r="N25" s="126" t="str">
        <f>VLOOKUP($H25,'WM-AR'!$A$7:$AK$1630,10,FALSE)</f>
        <v>for Non-Fireproofed Steel Surface, Surface Preparation, Primer, Second &amp; Final Coat</v>
      </c>
      <c r="O25" s="126">
        <f>VLOOKUP($H25,'WM-AR'!$A$7:$AK$1630,12,FALSE)</f>
        <v>0</v>
      </c>
      <c r="P25" s="126">
        <f>VLOOKUP($H25,'WM-AR'!$A$7:$AK$1630,14,FALSE)</f>
        <v>0</v>
      </c>
      <c r="Q25" s="126">
        <f>VLOOKUP($H25,'WM-AR'!$A$7:$AK$1630,16,FALSE)</f>
        <v>0</v>
      </c>
      <c r="R25" s="126">
        <f>VLOOKUP($H25,'WM-AR'!$A$7:$AK$1630,18,FALSE)</f>
        <v>0</v>
      </c>
      <c r="S25" s="126">
        <f>VLOOKUP($H25,'WM-AR'!$A$7:$AK$1630,20,FALSE)</f>
        <v>0</v>
      </c>
      <c r="T25" s="126">
        <f>VLOOKUP($H25,'WM-AR'!$A$7:$AK$1630,22,FALSE)</f>
        <v>0</v>
      </c>
      <c r="U25" s="126">
        <f>VLOOKUP($H25,'WM-AR'!$A$7:$AK$1630,24,FALSE)</f>
        <v>0</v>
      </c>
      <c r="V25" s="126">
        <f>VLOOKUP($H25,'WM-AR'!$A$7:$AK$1630,25,FALSE)</f>
        <v>0</v>
      </c>
      <c r="W25" s="126">
        <f>VLOOKUP($H25,'WM-AR'!$A$7:$AK$1630,26,FALSE)</f>
        <v>0</v>
      </c>
      <c r="X25" s="126">
        <f>VLOOKUP($H25,'WM-AR'!$A$7:$AK$1630,27,FALSE)</f>
        <v>0</v>
      </c>
      <c r="Y25" s="126">
        <f>VLOOKUP($H25,'WM-AR'!$A$7:$AK$1630,28,FALSE)</f>
        <v>0</v>
      </c>
      <c r="Z25" s="126" t="str">
        <f>VLOOKUP($H25,'WM-AR'!$A$7:$AK$1630,29,FALSE)</f>
        <v>Material: (   )</v>
      </c>
      <c r="AA25" s="126">
        <f>VLOOKUP($H25,'WM-AR'!$A$7:$AK$1630,30,FALSE)</f>
        <v>0</v>
      </c>
      <c r="AB25" s="126">
        <f>VLOOKUP($H25,'WM-AR'!$A$7:$AK$1630,31,FALSE)</f>
        <v>0</v>
      </c>
      <c r="AC25" s="126">
        <f>VLOOKUP($H25,'WM-AR'!$A$7:$AK$1630,32,FALSE)</f>
        <v>0</v>
      </c>
      <c r="AD25" s="126">
        <f>VLOOKUP($H25,'WM-AR'!$A$7:$AK$1630,33,FALSE)</f>
        <v>0</v>
      </c>
      <c r="AE25" s="12"/>
      <c r="AF25" s="179" t="s">
        <v>4062</v>
      </c>
      <c r="AG25" s="182"/>
      <c r="AH25" s="182" t="s">
        <v>3835</v>
      </c>
      <c r="AI25" s="39" t="s">
        <v>4071</v>
      </c>
    </row>
    <row r="26" spans="2:35" ht="34.9" customHeight="1">
      <c r="B26" s="4"/>
      <c r="C26" s="7"/>
      <c r="D26" s="8"/>
      <c r="E26" s="8"/>
      <c r="F26" s="8"/>
      <c r="G26" s="8"/>
      <c r="H26" s="9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14"/>
      <c r="AD26" s="14"/>
      <c r="AE26" s="5"/>
      <c r="AF26" s="156"/>
      <c r="AG26" s="156"/>
      <c r="AH26" s="156"/>
      <c r="AI26" s="10"/>
    </row>
    <row r="27" spans="2:35" ht="34.9" customHeight="1">
      <c r="B27" s="19">
        <v>5.4</v>
      </c>
      <c r="C27" s="479" t="s">
        <v>4804</v>
      </c>
      <c r="D27" s="480"/>
      <c r="E27" s="480"/>
      <c r="F27" s="480"/>
      <c r="G27" s="480"/>
      <c r="H27" s="481"/>
      <c r="I27" s="397"/>
      <c r="J27" s="24"/>
      <c r="K27" s="24"/>
      <c r="L27" s="24"/>
      <c r="M27" s="24"/>
      <c r="N27" s="24"/>
      <c r="O27" s="24"/>
      <c r="P27" s="24"/>
      <c r="Q27" s="24"/>
      <c r="R27" s="24"/>
      <c r="S27" s="24"/>
      <c r="T27" s="24"/>
      <c r="U27" s="24"/>
      <c r="V27" s="24"/>
      <c r="W27" s="24"/>
      <c r="X27" s="24"/>
      <c r="Y27" s="24"/>
      <c r="Z27" s="24"/>
      <c r="AA27" s="24"/>
      <c r="AB27" s="24"/>
      <c r="AC27" s="24"/>
      <c r="AD27" s="24"/>
      <c r="AE27" s="22"/>
      <c r="AF27" s="23"/>
      <c r="AG27" s="23"/>
      <c r="AH27" s="23"/>
      <c r="AI27" s="23"/>
    </row>
    <row r="28" spans="2:35" ht="34.9" customHeight="1">
      <c r="B28" s="349"/>
      <c r="C28" s="350" t="s">
        <v>5401</v>
      </c>
      <c r="D28" s="348" t="s">
        <v>5298</v>
      </c>
      <c r="E28" s="180" t="s">
        <v>4929</v>
      </c>
      <c r="F28" s="123" t="s">
        <v>6000</v>
      </c>
      <c r="G28" s="496" t="s">
        <v>5998</v>
      </c>
      <c r="H28" s="45"/>
      <c r="I28" s="45"/>
      <c r="J28" s="45"/>
      <c r="K28" s="45"/>
      <c r="L28" s="45"/>
      <c r="M28" s="46"/>
      <c r="N28" s="58"/>
      <c r="O28" s="59"/>
      <c r="P28" s="59"/>
      <c r="Q28" s="59"/>
      <c r="R28" s="59"/>
      <c r="S28" s="59"/>
      <c r="T28" s="59"/>
      <c r="U28" s="60"/>
      <c r="V28" s="14"/>
      <c r="W28" s="14"/>
      <c r="X28" s="14"/>
      <c r="Y28" s="14"/>
      <c r="Z28" s="14"/>
      <c r="AA28" s="14"/>
      <c r="AB28" s="14"/>
      <c r="AC28" s="14"/>
      <c r="AD28" s="14"/>
      <c r="AE28" s="124"/>
      <c r="AF28" s="154"/>
      <c r="AG28" s="154"/>
      <c r="AH28" s="154"/>
      <c r="AI28" s="11"/>
    </row>
    <row r="29" spans="2:35" ht="49.9" customHeight="1">
      <c r="B29" s="5"/>
      <c r="C29" s="85"/>
      <c r="D29" s="85"/>
      <c r="E29" s="85"/>
      <c r="F29" s="31" t="s">
        <v>3777</v>
      </c>
      <c r="G29" s="31"/>
      <c r="H29" s="125" t="s">
        <v>1747</v>
      </c>
      <c r="I29" s="126"/>
      <c r="J29" s="126" t="str">
        <f>VLOOKUP($H29,'WM-AR'!$A$7:$AK$1630,34,FALSE)</f>
        <v>TON</v>
      </c>
      <c r="K29" s="126" t="str">
        <f>VLOOKUP($H29,'WM-AR'!$A$7:$AK$1630,4,FALSE)</f>
        <v>Main Steel Structure Fabrication Work</v>
      </c>
      <c r="L29" s="126" t="str">
        <f>VLOOKUP($H29,'WM-AR'!$A$7:$AK$1630,6,FALSE)</f>
        <v>Shelter/Building</v>
      </c>
      <c r="M29" s="126" t="str">
        <f>VLOOKUP($H29,'WM-AR'!$A$7:$AK$1630,8,FALSE)</f>
        <v>Medium Steel - Standard (90KG/M&gt;Weight≥30KG/M)</v>
      </c>
      <c r="N29" s="126">
        <f>VLOOKUP($H29,'WM-AR'!$A$7:$AK$1630,10,FALSE)</f>
        <v>0</v>
      </c>
      <c r="O29" s="126">
        <f>VLOOKUP($H29,'WM-AR'!$A$7:$AK$1630,12,FALSE)</f>
        <v>0</v>
      </c>
      <c r="P29" s="126">
        <f>VLOOKUP($H29,'WM-AR'!$A$7:$AK$1630,14,FALSE)</f>
        <v>0</v>
      </c>
      <c r="Q29" s="126">
        <f>VLOOKUP($H29,'WM-AR'!$A$7:$AK$1630,16,FALSE)</f>
        <v>0</v>
      </c>
      <c r="R29" s="126">
        <f>VLOOKUP($H29,'WM-AR'!$A$7:$AK$1630,18,FALSE)</f>
        <v>0</v>
      </c>
      <c r="S29" s="126">
        <f>VLOOKUP($H29,'WM-AR'!$A$7:$AK$1630,20,FALSE)</f>
        <v>0</v>
      </c>
      <c r="T29" s="126">
        <f>VLOOKUP($H29,'WM-AR'!$A$7:$AK$1630,22,FALSE)</f>
        <v>0</v>
      </c>
      <c r="U29" s="126">
        <f>VLOOKUP($H29,'WM-AR'!$A$7:$AK$1630,24,FALSE)</f>
        <v>0</v>
      </c>
      <c r="V29" s="126">
        <f>VLOOKUP($H29,'WM-AR'!$A$7:$AK$1630,25,FALSE)</f>
        <v>0</v>
      </c>
      <c r="W29" s="126">
        <f>VLOOKUP($H29,'WM-AR'!$A$7:$AK$1630,26,FALSE)</f>
        <v>0</v>
      </c>
      <c r="X29" s="126">
        <f>VLOOKUP($H29,'WM-AR'!$A$7:$AK$1630,27,FALSE)</f>
        <v>0</v>
      </c>
      <c r="Y29" s="126">
        <f>VLOOKUP($H29,'WM-AR'!$A$7:$AK$1630,28,FALSE)</f>
        <v>0</v>
      </c>
      <c r="Z29" s="126" t="str">
        <f>VLOOKUP($H29,'WM-AR'!$A$7:$AK$1630,29,FALSE)</f>
        <v>Material: (   )</v>
      </c>
      <c r="AA29" s="126">
        <f>VLOOKUP($H29,'WM-AR'!$A$7:$AK$1630,30,FALSE)</f>
        <v>0</v>
      </c>
      <c r="AB29" s="126">
        <f>VLOOKUP($H29,'WM-AR'!$A$7:$AK$1630,31,FALSE)</f>
        <v>0</v>
      </c>
      <c r="AC29" s="126">
        <f>VLOOKUP($H29,'WM-AR'!$A$7:$AK$1630,32,FALSE)</f>
        <v>0</v>
      </c>
      <c r="AD29" s="126">
        <f>VLOOKUP($H29,'WM-AR'!$A$7:$AK$1630,33,FALSE)</f>
        <v>0</v>
      </c>
      <c r="AE29" s="12" t="s">
        <v>3776</v>
      </c>
      <c r="AF29" s="179" t="s">
        <v>4958</v>
      </c>
      <c r="AG29" s="182">
        <v>16.065000000000001</v>
      </c>
      <c r="AH29" s="182" t="s">
        <v>3840</v>
      </c>
      <c r="AI29" s="33" t="s">
        <v>4066</v>
      </c>
    </row>
    <row r="30" spans="2:35" ht="49.9" customHeight="1">
      <c r="B30" s="4"/>
      <c r="C30" s="12"/>
      <c r="D30" s="12"/>
      <c r="E30" s="12"/>
      <c r="F30" s="31" t="s">
        <v>3778</v>
      </c>
      <c r="G30" s="31"/>
      <c r="H30" s="125" t="s">
        <v>1843</v>
      </c>
      <c r="I30" s="126"/>
      <c r="J30" s="126" t="str">
        <f>VLOOKUP($H30,'WM-AR'!$A$7:$AK$1630,34,FALSE)</f>
        <v>TON</v>
      </c>
      <c r="K30" s="126" t="str">
        <f>VLOOKUP($H30,'WM-AR'!$A$7:$AK$1630,4,FALSE)</f>
        <v>Main Steel Structure Erection Work</v>
      </c>
      <c r="L30" s="126" t="str">
        <f>VLOOKUP($H30,'WM-AR'!$A$7:$AK$1630,6,FALSE)</f>
        <v>Shelter/Building</v>
      </c>
      <c r="M30" s="126" t="str">
        <f>VLOOKUP($H30,'WM-AR'!$A$7:$AK$1630,8,FALSE)</f>
        <v>Medium Steel (90KG/M&gt;Weight≥30KG/M)</v>
      </c>
      <c r="N30" s="126">
        <f>VLOOKUP($H30,'WM-AR'!$A$7:$AK$1630,10,FALSE)</f>
        <v>0</v>
      </c>
      <c r="O30" s="126">
        <f>VLOOKUP($H30,'WM-AR'!$A$7:$AK$1630,12,FALSE)</f>
        <v>0</v>
      </c>
      <c r="P30" s="126">
        <f>VLOOKUP($H30,'WM-AR'!$A$7:$AK$1630,14,FALSE)</f>
        <v>0</v>
      </c>
      <c r="Q30" s="126">
        <f>VLOOKUP($H30,'WM-AR'!$A$7:$AK$1630,16,FALSE)</f>
        <v>0</v>
      </c>
      <c r="R30" s="126">
        <f>VLOOKUP($H30,'WM-AR'!$A$7:$AK$1630,18,FALSE)</f>
        <v>0</v>
      </c>
      <c r="S30" s="126">
        <f>VLOOKUP($H30,'WM-AR'!$A$7:$AK$1630,20,FALSE)</f>
        <v>0</v>
      </c>
      <c r="T30" s="126">
        <f>VLOOKUP($H30,'WM-AR'!$A$7:$AK$1630,22,FALSE)</f>
        <v>0</v>
      </c>
      <c r="U30" s="126">
        <f>VLOOKUP($H30,'WM-AR'!$A$7:$AK$1630,24,FALSE)</f>
        <v>0</v>
      </c>
      <c r="V30" s="126">
        <f>VLOOKUP($H30,'WM-AR'!$A$7:$AK$1630,25,FALSE)</f>
        <v>0</v>
      </c>
      <c r="W30" s="126">
        <f>VLOOKUP($H30,'WM-AR'!$A$7:$AK$1630,26,FALSE)</f>
        <v>0</v>
      </c>
      <c r="X30" s="126">
        <f>VLOOKUP($H30,'WM-AR'!$A$7:$AK$1630,27,FALSE)</f>
        <v>0</v>
      </c>
      <c r="Y30" s="126">
        <f>VLOOKUP($H30,'WM-AR'!$A$7:$AK$1630,28,FALSE)</f>
        <v>0</v>
      </c>
      <c r="Z30" s="126" t="str">
        <f>VLOOKUP($H30,'WM-AR'!$A$7:$AK$1630,29,FALSE)</f>
        <v>Material: (   )</v>
      </c>
      <c r="AA30" s="126">
        <f>VLOOKUP($H30,'WM-AR'!$A$7:$AK$1630,30,FALSE)</f>
        <v>0</v>
      </c>
      <c r="AB30" s="126">
        <f>VLOOKUP($H30,'WM-AR'!$A$7:$AK$1630,31,FALSE)</f>
        <v>0</v>
      </c>
      <c r="AC30" s="126">
        <f>VLOOKUP($H30,'WM-AR'!$A$7:$AK$1630,32,FALSE)</f>
        <v>0</v>
      </c>
      <c r="AD30" s="126">
        <f>VLOOKUP($H30,'WM-AR'!$A$7:$AK$1630,33,FALSE)</f>
        <v>0</v>
      </c>
      <c r="AE30" s="12" t="s">
        <v>3776</v>
      </c>
      <c r="AF30" s="179" t="s">
        <v>4958</v>
      </c>
      <c r="AG30" s="182">
        <v>16.065000000000001</v>
      </c>
      <c r="AH30" s="182" t="s">
        <v>3840</v>
      </c>
      <c r="AI30" s="39"/>
    </row>
    <row r="31" spans="2:35" ht="49.9" customHeight="1">
      <c r="B31" s="4"/>
      <c r="C31" s="12"/>
      <c r="D31" s="12"/>
      <c r="E31" s="12"/>
      <c r="F31" s="31" t="s">
        <v>3701</v>
      </c>
      <c r="G31" s="31"/>
      <c r="H31" s="125" t="s">
        <v>3773</v>
      </c>
      <c r="I31" s="126"/>
      <c r="J31" s="126" t="str">
        <f>VLOOKUP($H31,'WM-AR'!$A$7:$AK$1630,34,FALSE)</f>
        <v>M2</v>
      </c>
      <c r="K31" s="126" t="str">
        <f>VLOOKUP($H31,'WM-AR'!$A$7:$AK$1630,4,FALSE)</f>
        <v>Main Steel Structure Fabrication Work</v>
      </c>
      <c r="L31" s="126" t="str">
        <f>VLOOKUP($H31,'WM-AR'!$A$7:$AK$1630,6,FALSE)</f>
        <v>Shelter/Building</v>
      </c>
      <c r="M31" s="126" t="str">
        <f>VLOOKUP($H31,'WM-AR'!$A$7:$AK$1630,8,FALSE)</f>
        <v>Steel Painting/Coating</v>
      </c>
      <c r="N31" s="126" t="str">
        <f>VLOOKUP($H31,'WM-AR'!$A$7:$AK$1630,10,FALSE)</f>
        <v>for Non-Fireproofed Steel Surface, Surface Preparation, Primer, Second &amp; Final Coat</v>
      </c>
      <c r="O31" s="126">
        <f>VLOOKUP($H31,'WM-AR'!$A$7:$AK$1630,12,FALSE)</f>
        <v>0</v>
      </c>
      <c r="P31" s="126">
        <f>VLOOKUP($H31,'WM-AR'!$A$7:$AK$1630,14,FALSE)</f>
        <v>0</v>
      </c>
      <c r="Q31" s="126">
        <f>VLOOKUP($H31,'WM-AR'!$A$7:$AK$1630,16,FALSE)</f>
        <v>0</v>
      </c>
      <c r="R31" s="126">
        <f>VLOOKUP($H31,'WM-AR'!$A$7:$AK$1630,18,FALSE)</f>
        <v>0</v>
      </c>
      <c r="S31" s="126">
        <f>VLOOKUP($H31,'WM-AR'!$A$7:$AK$1630,20,FALSE)</f>
        <v>0</v>
      </c>
      <c r="T31" s="126">
        <f>VLOOKUP($H31,'WM-AR'!$A$7:$AK$1630,22,FALSE)</f>
        <v>0</v>
      </c>
      <c r="U31" s="126">
        <f>VLOOKUP($H31,'WM-AR'!$A$7:$AK$1630,24,FALSE)</f>
        <v>0</v>
      </c>
      <c r="V31" s="126">
        <f>VLOOKUP($H31,'WM-AR'!$A$7:$AK$1630,25,FALSE)</f>
        <v>0</v>
      </c>
      <c r="W31" s="126">
        <f>VLOOKUP($H31,'WM-AR'!$A$7:$AK$1630,26,FALSE)</f>
        <v>0</v>
      </c>
      <c r="X31" s="126">
        <f>VLOOKUP($H31,'WM-AR'!$A$7:$AK$1630,27,FALSE)</f>
        <v>0</v>
      </c>
      <c r="Y31" s="126">
        <f>VLOOKUP($H31,'WM-AR'!$A$7:$AK$1630,28,FALSE)</f>
        <v>0</v>
      </c>
      <c r="Z31" s="126" t="str">
        <f>VLOOKUP($H31,'WM-AR'!$A$7:$AK$1630,29,FALSE)</f>
        <v>Material: (   )</v>
      </c>
      <c r="AA31" s="126">
        <f>VLOOKUP($H31,'WM-AR'!$A$7:$AK$1630,30,FALSE)</f>
        <v>0</v>
      </c>
      <c r="AB31" s="126">
        <f>VLOOKUP($H31,'WM-AR'!$A$7:$AK$1630,31,FALSE)</f>
        <v>0</v>
      </c>
      <c r="AC31" s="126">
        <f>VLOOKUP($H31,'WM-AR'!$A$7:$AK$1630,32,FALSE)</f>
        <v>0</v>
      </c>
      <c r="AD31" s="126">
        <f>VLOOKUP($H31,'WM-AR'!$A$7:$AK$1630,33,FALSE)</f>
        <v>0</v>
      </c>
      <c r="AE31" s="12"/>
      <c r="AF31" s="179" t="s">
        <v>4062</v>
      </c>
      <c r="AG31" s="182">
        <v>443.7</v>
      </c>
      <c r="AH31" s="182" t="s">
        <v>3835</v>
      </c>
      <c r="AI31" s="39" t="s">
        <v>4071</v>
      </c>
    </row>
    <row r="32" spans="2:35" ht="34.9" customHeight="1">
      <c r="B32" s="4"/>
      <c r="C32" s="7"/>
      <c r="D32" s="8"/>
      <c r="E32" s="8"/>
      <c r="F32" s="8"/>
      <c r="G32" s="8"/>
      <c r="H32" s="9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14"/>
      <c r="AE32" s="5"/>
      <c r="AF32" s="156"/>
      <c r="AG32" s="156"/>
      <c r="AH32" s="156"/>
      <c r="AI32" s="10"/>
    </row>
    <row r="33" spans="2:35" ht="34.9" customHeight="1">
      <c r="B33" s="349"/>
      <c r="C33" s="350" t="s">
        <v>5401</v>
      </c>
      <c r="D33" s="348" t="s">
        <v>5298</v>
      </c>
      <c r="E33" s="180" t="s">
        <v>4929</v>
      </c>
      <c r="F33" s="123" t="s">
        <v>6001</v>
      </c>
      <c r="G33" s="496" t="s">
        <v>5999</v>
      </c>
      <c r="H33" s="45"/>
      <c r="I33" s="45"/>
      <c r="J33" s="45"/>
      <c r="K33" s="45"/>
      <c r="L33" s="45"/>
      <c r="M33" s="46"/>
      <c r="N33" s="58"/>
      <c r="O33" s="59"/>
      <c r="P33" s="59"/>
      <c r="Q33" s="59"/>
      <c r="R33" s="59"/>
      <c r="S33" s="59"/>
      <c r="T33" s="59"/>
      <c r="U33" s="60"/>
      <c r="V33" s="14"/>
      <c r="W33" s="14"/>
      <c r="X33" s="14"/>
      <c r="Y33" s="14"/>
      <c r="Z33" s="14"/>
      <c r="AA33" s="14"/>
      <c r="AB33" s="14"/>
      <c r="AC33" s="14"/>
      <c r="AD33" s="14"/>
      <c r="AE33" s="124"/>
      <c r="AF33" s="154"/>
      <c r="AG33" s="154"/>
      <c r="AH33" s="154"/>
      <c r="AI33" s="11"/>
    </row>
    <row r="34" spans="2:35" ht="49.9" customHeight="1">
      <c r="B34" s="5"/>
      <c r="C34" s="85"/>
      <c r="D34" s="85"/>
      <c r="E34" s="85"/>
      <c r="F34" s="31" t="s">
        <v>3777</v>
      </c>
      <c r="G34" s="31"/>
      <c r="H34" s="125" t="s">
        <v>1744</v>
      </c>
      <c r="I34" s="126"/>
      <c r="J34" s="126" t="str">
        <f>VLOOKUP($H34,'WM-AR'!$A$7:$AK$1630,34,FALSE)</f>
        <v>TON</v>
      </c>
      <c r="K34" s="126" t="str">
        <f>VLOOKUP($H34,'WM-AR'!$A$7:$AK$1630,4,FALSE)</f>
        <v>Main Steel Structure Fabrication Work</v>
      </c>
      <c r="L34" s="126" t="str">
        <f>VLOOKUP($H34,'WM-AR'!$A$7:$AK$1630,6,FALSE)</f>
        <v>Shelter/Building</v>
      </c>
      <c r="M34" s="126" t="str">
        <f>VLOOKUP($H34,'WM-AR'!$A$7:$AK$1630,8,FALSE)</f>
        <v>Heavy Steel - Standard (Weight≥90KG/M)</v>
      </c>
      <c r="N34" s="126">
        <f>VLOOKUP($H34,'WM-AR'!$A$7:$AK$1630,10,FALSE)</f>
        <v>0</v>
      </c>
      <c r="O34" s="126">
        <f>VLOOKUP($H34,'WM-AR'!$A$7:$AK$1630,12,FALSE)</f>
        <v>0</v>
      </c>
      <c r="P34" s="126">
        <f>VLOOKUP($H34,'WM-AR'!$A$7:$AK$1630,14,FALSE)</f>
        <v>0</v>
      </c>
      <c r="Q34" s="126">
        <f>VLOOKUP($H34,'WM-AR'!$A$7:$AK$1630,16,FALSE)</f>
        <v>0</v>
      </c>
      <c r="R34" s="126">
        <f>VLOOKUP($H34,'WM-AR'!$A$7:$AK$1630,18,FALSE)</f>
        <v>0</v>
      </c>
      <c r="S34" s="126">
        <f>VLOOKUP($H34,'WM-AR'!$A$7:$AK$1630,20,FALSE)</f>
        <v>0</v>
      </c>
      <c r="T34" s="126">
        <f>VLOOKUP($H34,'WM-AR'!$A$7:$AK$1630,22,FALSE)</f>
        <v>0</v>
      </c>
      <c r="U34" s="126">
        <f>VLOOKUP($H34,'WM-AR'!$A$7:$AK$1630,24,FALSE)</f>
        <v>0</v>
      </c>
      <c r="V34" s="126">
        <f>VLOOKUP($H34,'WM-AR'!$A$7:$AK$1630,25,FALSE)</f>
        <v>0</v>
      </c>
      <c r="W34" s="126">
        <f>VLOOKUP($H34,'WM-AR'!$A$7:$AK$1630,26,FALSE)</f>
        <v>0</v>
      </c>
      <c r="X34" s="126">
        <f>VLOOKUP($H34,'WM-AR'!$A$7:$AK$1630,27,FALSE)</f>
        <v>0</v>
      </c>
      <c r="Y34" s="126">
        <f>VLOOKUP($H34,'WM-AR'!$A$7:$AK$1630,28,FALSE)</f>
        <v>0</v>
      </c>
      <c r="Z34" s="126" t="str">
        <f>VLOOKUP($H34,'WM-AR'!$A$7:$AK$1630,29,FALSE)</f>
        <v>Material: (   )</v>
      </c>
      <c r="AA34" s="126">
        <f>VLOOKUP($H34,'WM-AR'!$A$7:$AK$1630,30,FALSE)</f>
        <v>0</v>
      </c>
      <c r="AB34" s="126">
        <f>VLOOKUP($H34,'WM-AR'!$A$7:$AK$1630,31,FALSE)</f>
        <v>0</v>
      </c>
      <c r="AC34" s="126">
        <f>VLOOKUP($H34,'WM-AR'!$A$7:$AK$1630,32,FALSE)</f>
        <v>0</v>
      </c>
      <c r="AD34" s="126">
        <f>VLOOKUP($H34,'WM-AR'!$A$7:$AK$1630,33,FALSE)</f>
        <v>0</v>
      </c>
      <c r="AE34" s="12" t="s">
        <v>3776</v>
      </c>
      <c r="AF34" s="179" t="s">
        <v>4959</v>
      </c>
      <c r="AG34" s="182">
        <v>3.3460000000000001</v>
      </c>
      <c r="AH34" s="182" t="s">
        <v>3840</v>
      </c>
      <c r="AI34" s="33" t="s">
        <v>4066</v>
      </c>
    </row>
    <row r="35" spans="2:35" ht="49.9" customHeight="1">
      <c r="B35" s="4"/>
      <c r="C35" s="12"/>
      <c r="D35" s="12"/>
      <c r="E35" s="12"/>
      <c r="F35" s="31" t="s">
        <v>3778</v>
      </c>
      <c r="G35" s="31"/>
      <c r="H35" s="125" t="s">
        <v>1840</v>
      </c>
      <c r="I35" s="126"/>
      <c r="J35" s="126" t="str">
        <f>VLOOKUP($H35,'WM-AR'!$A$7:$AK$1630,34,FALSE)</f>
        <v>TON</v>
      </c>
      <c r="K35" s="126" t="str">
        <f>VLOOKUP($H35,'WM-AR'!$A$7:$AK$1630,4,FALSE)</f>
        <v>Main Steel Structure Erection Work</v>
      </c>
      <c r="L35" s="126" t="str">
        <f>VLOOKUP($H35,'WM-AR'!$A$7:$AK$1630,6,FALSE)</f>
        <v>Shelter/Building</v>
      </c>
      <c r="M35" s="126" t="str">
        <f>VLOOKUP($H35,'WM-AR'!$A$7:$AK$1630,8,FALSE)</f>
        <v>Heavy Steel (Weight≥90KG/M)</v>
      </c>
      <c r="N35" s="126">
        <f>VLOOKUP($H35,'WM-AR'!$A$7:$AK$1630,10,FALSE)</f>
        <v>0</v>
      </c>
      <c r="O35" s="126">
        <f>VLOOKUP($H35,'WM-AR'!$A$7:$AK$1630,12,FALSE)</f>
        <v>0</v>
      </c>
      <c r="P35" s="126">
        <f>VLOOKUP($H35,'WM-AR'!$A$7:$AK$1630,14,FALSE)</f>
        <v>0</v>
      </c>
      <c r="Q35" s="126">
        <f>VLOOKUP($H35,'WM-AR'!$A$7:$AK$1630,16,FALSE)</f>
        <v>0</v>
      </c>
      <c r="R35" s="126">
        <f>VLOOKUP($H35,'WM-AR'!$A$7:$AK$1630,18,FALSE)</f>
        <v>0</v>
      </c>
      <c r="S35" s="126">
        <f>VLOOKUP($H35,'WM-AR'!$A$7:$AK$1630,20,FALSE)</f>
        <v>0</v>
      </c>
      <c r="T35" s="126">
        <f>VLOOKUP($H35,'WM-AR'!$A$7:$AK$1630,22,FALSE)</f>
        <v>0</v>
      </c>
      <c r="U35" s="126">
        <f>VLOOKUP($H35,'WM-AR'!$A$7:$AK$1630,24,FALSE)</f>
        <v>0</v>
      </c>
      <c r="V35" s="126">
        <f>VLOOKUP($H35,'WM-AR'!$A$7:$AK$1630,25,FALSE)</f>
        <v>0</v>
      </c>
      <c r="W35" s="126">
        <f>VLOOKUP($H35,'WM-AR'!$A$7:$AK$1630,26,FALSE)</f>
        <v>0</v>
      </c>
      <c r="X35" s="126">
        <f>VLOOKUP($H35,'WM-AR'!$A$7:$AK$1630,27,FALSE)</f>
        <v>0</v>
      </c>
      <c r="Y35" s="126">
        <f>VLOOKUP($H35,'WM-AR'!$A$7:$AK$1630,28,FALSE)</f>
        <v>0</v>
      </c>
      <c r="Z35" s="126" t="str">
        <f>VLOOKUP($H35,'WM-AR'!$A$7:$AK$1630,29,FALSE)</f>
        <v>Material: (   )</v>
      </c>
      <c r="AA35" s="126">
        <f>VLOOKUP($H35,'WM-AR'!$A$7:$AK$1630,30,FALSE)</f>
        <v>0</v>
      </c>
      <c r="AB35" s="126">
        <f>VLOOKUP($H35,'WM-AR'!$A$7:$AK$1630,31,FALSE)</f>
        <v>0</v>
      </c>
      <c r="AC35" s="126">
        <f>VLOOKUP($H35,'WM-AR'!$A$7:$AK$1630,32,FALSE)</f>
        <v>0</v>
      </c>
      <c r="AD35" s="126">
        <f>VLOOKUP($H35,'WM-AR'!$A$7:$AK$1630,33,FALSE)</f>
        <v>0</v>
      </c>
      <c r="AE35" s="12" t="s">
        <v>3776</v>
      </c>
      <c r="AF35" s="179" t="s">
        <v>4960</v>
      </c>
      <c r="AG35" s="182">
        <v>3.3460000000000001</v>
      </c>
      <c r="AH35" s="182" t="s">
        <v>3840</v>
      </c>
      <c r="AI35" s="39"/>
    </row>
    <row r="36" spans="2:35" ht="49.9" customHeight="1">
      <c r="B36" s="4"/>
      <c r="C36" s="12"/>
      <c r="D36" s="12"/>
      <c r="E36" s="12"/>
      <c r="F36" s="31" t="s">
        <v>3701</v>
      </c>
      <c r="G36" s="31"/>
      <c r="H36" s="125" t="s">
        <v>3773</v>
      </c>
      <c r="I36" s="126"/>
      <c r="J36" s="126" t="str">
        <f>VLOOKUP($H36,'WM-AR'!$A$7:$AK$1630,34,FALSE)</f>
        <v>M2</v>
      </c>
      <c r="K36" s="126" t="str">
        <f>VLOOKUP($H36,'WM-AR'!$A$7:$AK$1630,4,FALSE)</f>
        <v>Main Steel Structure Fabrication Work</v>
      </c>
      <c r="L36" s="126" t="str">
        <f>VLOOKUP($H36,'WM-AR'!$A$7:$AK$1630,6,FALSE)</f>
        <v>Shelter/Building</v>
      </c>
      <c r="M36" s="126" t="str">
        <f>VLOOKUP($H36,'WM-AR'!$A$7:$AK$1630,8,FALSE)</f>
        <v>Steel Painting/Coating</v>
      </c>
      <c r="N36" s="126" t="str">
        <f>VLOOKUP($H36,'WM-AR'!$A$7:$AK$1630,10,FALSE)</f>
        <v>for Non-Fireproofed Steel Surface, Surface Preparation, Primer, Second &amp; Final Coat</v>
      </c>
      <c r="O36" s="126">
        <f>VLOOKUP($H36,'WM-AR'!$A$7:$AK$1630,12,FALSE)</f>
        <v>0</v>
      </c>
      <c r="P36" s="126">
        <f>VLOOKUP($H36,'WM-AR'!$A$7:$AK$1630,14,FALSE)</f>
        <v>0</v>
      </c>
      <c r="Q36" s="126">
        <f>VLOOKUP($H36,'WM-AR'!$A$7:$AK$1630,16,FALSE)</f>
        <v>0</v>
      </c>
      <c r="R36" s="126">
        <f>VLOOKUP($H36,'WM-AR'!$A$7:$AK$1630,18,FALSE)</f>
        <v>0</v>
      </c>
      <c r="S36" s="126">
        <f>VLOOKUP($H36,'WM-AR'!$A$7:$AK$1630,20,FALSE)</f>
        <v>0</v>
      </c>
      <c r="T36" s="126">
        <f>VLOOKUP($H36,'WM-AR'!$A$7:$AK$1630,22,FALSE)</f>
        <v>0</v>
      </c>
      <c r="U36" s="126">
        <f>VLOOKUP($H36,'WM-AR'!$A$7:$AK$1630,24,FALSE)</f>
        <v>0</v>
      </c>
      <c r="V36" s="126">
        <f>VLOOKUP($H36,'WM-AR'!$A$7:$AK$1630,25,FALSE)</f>
        <v>0</v>
      </c>
      <c r="W36" s="126">
        <f>VLOOKUP($H36,'WM-AR'!$A$7:$AK$1630,26,FALSE)</f>
        <v>0</v>
      </c>
      <c r="X36" s="126">
        <f>VLOOKUP($H36,'WM-AR'!$A$7:$AK$1630,27,FALSE)</f>
        <v>0</v>
      </c>
      <c r="Y36" s="126">
        <f>VLOOKUP($H36,'WM-AR'!$A$7:$AK$1630,28,FALSE)</f>
        <v>0</v>
      </c>
      <c r="Z36" s="126" t="str">
        <f>VLOOKUP($H36,'WM-AR'!$A$7:$AK$1630,29,FALSE)</f>
        <v>Material: (   )</v>
      </c>
      <c r="AA36" s="126">
        <f>VLOOKUP($H36,'WM-AR'!$A$7:$AK$1630,30,FALSE)</f>
        <v>0</v>
      </c>
      <c r="AB36" s="126">
        <f>VLOOKUP($H36,'WM-AR'!$A$7:$AK$1630,31,FALSE)</f>
        <v>0</v>
      </c>
      <c r="AC36" s="126">
        <f>VLOOKUP($H36,'WM-AR'!$A$7:$AK$1630,32,FALSE)</f>
        <v>0</v>
      </c>
      <c r="AD36" s="126">
        <f>VLOOKUP($H36,'WM-AR'!$A$7:$AK$1630,33,FALSE)</f>
        <v>0</v>
      </c>
      <c r="AE36" s="12"/>
      <c r="AF36" s="179" t="s">
        <v>4062</v>
      </c>
      <c r="AG36" s="182">
        <v>67.451999999999998</v>
      </c>
      <c r="AH36" s="182" t="s">
        <v>3835</v>
      </c>
      <c r="AI36" s="39" t="s">
        <v>4071</v>
      </c>
    </row>
    <row r="37" spans="2:35" ht="34.9" customHeight="1">
      <c r="B37" s="4"/>
      <c r="C37" s="7"/>
      <c r="D37" s="8"/>
      <c r="E37" s="8"/>
      <c r="F37" s="8"/>
      <c r="G37" s="8"/>
      <c r="H37" s="9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14"/>
      <c r="AE37" s="5"/>
      <c r="AF37" s="156"/>
      <c r="AG37" s="156"/>
      <c r="AH37" s="156"/>
      <c r="AI37" s="10"/>
    </row>
    <row r="38" spans="2:35" ht="34.9" customHeight="1">
      <c r="B38" s="4"/>
      <c r="C38" s="7"/>
      <c r="D38" s="8"/>
      <c r="E38" s="8"/>
      <c r="F38" s="8"/>
      <c r="G38" s="8"/>
      <c r="H38" s="9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4"/>
      <c r="AD38" s="14"/>
      <c r="AE38" s="5"/>
      <c r="AF38" s="156"/>
      <c r="AG38" s="156"/>
      <c r="AH38" s="156"/>
      <c r="AI38" s="10"/>
    </row>
    <row r="39" spans="2:35" ht="34.9" customHeight="1">
      <c r="B39" s="19">
        <v>5.5</v>
      </c>
      <c r="C39" s="479" t="s">
        <v>4801</v>
      </c>
      <c r="D39" s="480"/>
      <c r="E39" s="480"/>
      <c r="F39" s="480"/>
      <c r="G39" s="480"/>
      <c r="H39" s="481"/>
      <c r="I39" s="397"/>
      <c r="J39" s="24"/>
      <c r="K39" s="24"/>
      <c r="L39" s="24"/>
      <c r="M39" s="24"/>
      <c r="N39" s="24"/>
      <c r="O39" s="24"/>
      <c r="P39" s="24"/>
      <c r="Q39" s="24"/>
      <c r="R39" s="24"/>
      <c r="S39" s="24"/>
      <c r="T39" s="24"/>
      <c r="U39" s="24"/>
      <c r="V39" s="24"/>
      <c r="W39" s="24"/>
      <c r="X39" s="24"/>
      <c r="Y39" s="24"/>
      <c r="Z39" s="24"/>
      <c r="AA39" s="24"/>
      <c r="AB39" s="24"/>
      <c r="AC39" s="24"/>
      <c r="AD39" s="24"/>
      <c r="AE39" s="22"/>
      <c r="AF39" s="23"/>
      <c r="AG39" s="23"/>
      <c r="AH39" s="23"/>
      <c r="AI39" s="23"/>
    </row>
    <row r="40" spans="2:35" ht="34.9" customHeight="1">
      <c r="B40" s="349"/>
      <c r="C40" s="350" t="s">
        <v>5401</v>
      </c>
      <c r="D40" s="348"/>
      <c r="E40" s="180"/>
      <c r="F40" s="123" t="s">
        <v>4812</v>
      </c>
      <c r="G40" s="496"/>
      <c r="H40" s="45"/>
      <c r="I40" s="45"/>
      <c r="J40" s="45"/>
      <c r="K40" s="45"/>
      <c r="L40" s="45"/>
      <c r="M40" s="46"/>
      <c r="N40" s="58"/>
      <c r="O40" s="59"/>
      <c r="P40" s="59"/>
      <c r="Q40" s="59"/>
      <c r="R40" s="59"/>
      <c r="S40" s="59"/>
      <c r="T40" s="59"/>
      <c r="U40" s="60"/>
      <c r="V40" s="14"/>
      <c r="W40" s="14"/>
      <c r="X40" s="14"/>
      <c r="Y40" s="14"/>
      <c r="Z40" s="14"/>
      <c r="AA40" s="14"/>
      <c r="AB40" s="14"/>
      <c r="AC40" s="14"/>
      <c r="AD40" s="14"/>
      <c r="AE40" s="124" t="s">
        <v>4814</v>
      </c>
      <c r="AF40" s="154"/>
      <c r="AG40" s="154"/>
      <c r="AH40" s="154"/>
      <c r="AI40" s="11"/>
    </row>
    <row r="41" spans="2:35" ht="34.9" customHeight="1">
      <c r="B41" s="5"/>
      <c r="C41" s="85"/>
      <c r="D41" s="85"/>
      <c r="E41" s="85"/>
      <c r="F41" s="8"/>
      <c r="G41" s="8"/>
      <c r="H41" s="9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14"/>
      <c r="AE41" s="5"/>
      <c r="AF41" s="156"/>
      <c r="AG41" s="156"/>
      <c r="AH41" s="156"/>
      <c r="AI41" s="10"/>
    </row>
    <row r="42" spans="2:35" ht="34.9" customHeight="1">
      <c r="B42" s="4"/>
      <c r="C42" s="7"/>
      <c r="D42" s="8"/>
      <c r="E42" s="8"/>
      <c r="F42" s="8"/>
      <c r="G42" s="8"/>
      <c r="H42" s="9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14"/>
      <c r="AE42" s="5"/>
      <c r="AF42" s="156"/>
      <c r="AG42" s="156"/>
      <c r="AH42" s="156"/>
      <c r="AI42" s="10"/>
    </row>
    <row r="43" spans="2:35" ht="34.9" customHeight="1">
      <c r="B43" s="19">
        <v>5.6</v>
      </c>
      <c r="C43" s="479" t="s">
        <v>4805</v>
      </c>
      <c r="D43" s="480"/>
      <c r="E43" s="480"/>
      <c r="F43" s="480"/>
      <c r="G43" s="480"/>
      <c r="H43" s="481"/>
      <c r="I43" s="397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  <c r="V43" s="24"/>
      <c r="W43" s="24"/>
      <c r="X43" s="24"/>
      <c r="Y43" s="24"/>
      <c r="Z43" s="24"/>
      <c r="AA43" s="24"/>
      <c r="AB43" s="24"/>
      <c r="AC43" s="24"/>
      <c r="AD43" s="24"/>
      <c r="AE43" s="22"/>
      <c r="AF43" s="23"/>
      <c r="AG43" s="23"/>
      <c r="AH43" s="23"/>
      <c r="AI43" s="23"/>
    </row>
    <row r="44" spans="2:35" ht="34.9" customHeight="1">
      <c r="B44" s="349"/>
      <c r="C44" s="350" t="s">
        <v>5401</v>
      </c>
      <c r="D44" s="348"/>
      <c r="E44" s="180"/>
      <c r="F44" s="123" t="s">
        <v>4104</v>
      </c>
      <c r="G44" s="496"/>
      <c r="H44" s="45"/>
      <c r="I44" s="45"/>
      <c r="J44" s="45"/>
      <c r="K44" s="45"/>
      <c r="L44" s="45"/>
      <c r="M44" s="46"/>
      <c r="N44" s="58"/>
      <c r="O44" s="59"/>
      <c r="P44" s="59"/>
      <c r="Q44" s="59"/>
      <c r="R44" s="59"/>
      <c r="S44" s="59"/>
      <c r="T44" s="59"/>
      <c r="U44" s="60"/>
      <c r="V44" s="14"/>
      <c r="W44" s="14"/>
      <c r="X44" s="14"/>
      <c r="Y44" s="14"/>
      <c r="Z44" s="14"/>
      <c r="AA44" s="14"/>
      <c r="AB44" s="14"/>
      <c r="AC44" s="14"/>
      <c r="AD44" s="14"/>
      <c r="AE44" s="124" t="s">
        <v>4816</v>
      </c>
      <c r="AF44" s="154"/>
      <c r="AG44" s="154"/>
      <c r="AH44" s="154"/>
      <c r="AI44" s="11"/>
    </row>
    <row r="45" spans="2:35" ht="34.9" customHeight="1">
      <c r="B45" s="5"/>
      <c r="C45" s="85"/>
      <c r="D45" s="85"/>
      <c r="E45" s="85"/>
      <c r="F45" s="8"/>
      <c r="G45" s="8"/>
      <c r="H45" s="9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14"/>
      <c r="AE45" s="5"/>
      <c r="AF45" s="156"/>
      <c r="AG45" s="156"/>
      <c r="AH45" s="156"/>
      <c r="AI45" s="10"/>
    </row>
    <row r="46" spans="2:35" ht="34.9" customHeight="1">
      <c r="B46" s="4"/>
      <c r="C46" s="7"/>
      <c r="D46" s="8"/>
      <c r="E46" s="8"/>
      <c r="F46" s="8"/>
      <c r="G46" s="8"/>
      <c r="H46" s="9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14"/>
      <c r="AE46" s="5"/>
      <c r="AF46" s="156"/>
      <c r="AG46" s="156"/>
      <c r="AH46" s="156"/>
      <c r="AI46" s="10"/>
    </row>
    <row r="47" spans="2:35" ht="34.9" customHeight="1">
      <c r="B47" s="19">
        <v>5.7</v>
      </c>
      <c r="C47" s="479" t="s">
        <v>4807</v>
      </c>
      <c r="D47" s="480"/>
      <c r="E47" s="480"/>
      <c r="F47" s="480"/>
      <c r="G47" s="480"/>
      <c r="H47" s="481"/>
      <c r="I47" s="397"/>
      <c r="J47" s="24"/>
      <c r="K47" s="24"/>
      <c r="L47" s="24"/>
      <c r="M47" s="24"/>
      <c r="N47" s="24"/>
      <c r="O47" s="24"/>
      <c r="P47" s="24"/>
      <c r="Q47" s="24"/>
      <c r="R47" s="24"/>
      <c r="S47" s="24"/>
      <c r="T47" s="24"/>
      <c r="U47" s="24"/>
      <c r="V47" s="24"/>
      <c r="W47" s="24"/>
      <c r="X47" s="24"/>
      <c r="Y47" s="24"/>
      <c r="Z47" s="24"/>
      <c r="AA47" s="24"/>
      <c r="AB47" s="24"/>
      <c r="AC47" s="24"/>
      <c r="AD47" s="24"/>
      <c r="AE47" s="22"/>
      <c r="AF47" s="23"/>
      <c r="AG47" s="23"/>
      <c r="AH47" s="23"/>
      <c r="AI47" s="23"/>
    </row>
    <row r="48" spans="2:35" ht="34.9" customHeight="1">
      <c r="B48" s="349"/>
      <c r="C48" s="350" t="s">
        <v>5401</v>
      </c>
      <c r="D48" s="348"/>
      <c r="E48" s="180"/>
      <c r="F48" s="123" t="s">
        <v>4105</v>
      </c>
      <c r="G48" s="496"/>
      <c r="H48" s="45"/>
      <c r="I48" s="45"/>
      <c r="J48" s="45"/>
      <c r="K48" s="45"/>
      <c r="L48" s="45"/>
      <c r="M48" s="46"/>
      <c r="N48" s="58"/>
      <c r="O48" s="59"/>
      <c r="P48" s="59"/>
      <c r="Q48" s="59"/>
      <c r="R48" s="59"/>
      <c r="S48" s="59"/>
      <c r="T48" s="59"/>
      <c r="U48" s="60"/>
      <c r="V48" s="14"/>
      <c r="W48" s="14"/>
      <c r="X48" s="14"/>
      <c r="Y48" s="14"/>
      <c r="Z48" s="14"/>
      <c r="AA48" s="14"/>
      <c r="AB48" s="14"/>
      <c r="AC48" s="14"/>
      <c r="AD48" s="14"/>
      <c r="AE48" s="124" t="s">
        <v>4818</v>
      </c>
      <c r="AF48" s="154"/>
      <c r="AG48" s="154"/>
      <c r="AH48" s="154"/>
      <c r="AI48" s="11"/>
    </row>
    <row r="49" spans="2:35" ht="34.9" customHeight="1">
      <c r="B49" s="5"/>
      <c r="C49" s="85"/>
      <c r="D49" s="85"/>
      <c r="E49" s="85"/>
      <c r="F49" s="8"/>
      <c r="G49" s="8"/>
      <c r="H49" s="9"/>
      <c r="I49" s="14"/>
      <c r="J49" s="14"/>
      <c r="K49" s="14"/>
      <c r="L49" s="14"/>
      <c r="M49" s="14"/>
      <c r="N49" s="14"/>
      <c r="O49" s="14"/>
      <c r="P49" s="14"/>
      <c r="Q49" s="14"/>
      <c r="R49" s="14"/>
      <c r="S49" s="14"/>
      <c r="T49" s="14"/>
      <c r="U49" s="14"/>
      <c r="V49" s="14"/>
      <c r="W49" s="14"/>
      <c r="X49" s="14"/>
      <c r="Y49" s="14"/>
      <c r="Z49" s="14"/>
      <c r="AA49" s="14"/>
      <c r="AB49" s="14"/>
      <c r="AC49" s="14"/>
      <c r="AD49" s="14"/>
      <c r="AE49" s="5"/>
      <c r="AF49" s="156"/>
      <c r="AG49" s="156"/>
      <c r="AH49" s="156"/>
      <c r="AI49" s="10"/>
    </row>
    <row r="50" spans="2:35" ht="34.9" customHeight="1">
      <c r="B50" s="4"/>
      <c r="C50" s="7"/>
      <c r="D50" s="8"/>
      <c r="E50" s="8"/>
      <c r="F50" s="8"/>
      <c r="G50" s="8"/>
      <c r="H50" s="9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14"/>
      <c r="AE50" s="5"/>
      <c r="AF50" s="156"/>
      <c r="AG50" s="156"/>
      <c r="AH50" s="156"/>
      <c r="AI50" s="10"/>
    </row>
    <row r="51" spans="2:35" ht="34.9" customHeight="1">
      <c r="B51" s="19">
        <v>5.8</v>
      </c>
      <c r="C51" s="479" t="s">
        <v>4808</v>
      </c>
      <c r="D51" s="480"/>
      <c r="E51" s="480"/>
      <c r="F51" s="480"/>
      <c r="G51" s="480"/>
      <c r="H51" s="481"/>
      <c r="I51" s="397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  <c r="AA51" s="24"/>
      <c r="AB51" s="24"/>
      <c r="AC51" s="24"/>
      <c r="AD51" s="24"/>
      <c r="AE51" s="22"/>
      <c r="AF51" s="23"/>
      <c r="AG51" s="23"/>
      <c r="AH51" s="23"/>
      <c r="AI51" s="23"/>
    </row>
    <row r="52" spans="2:35" ht="34.9" customHeight="1">
      <c r="B52" s="349"/>
      <c r="C52" s="350" t="s">
        <v>5401</v>
      </c>
      <c r="D52" s="348"/>
      <c r="E52" s="180"/>
      <c r="F52" s="123" t="s">
        <v>4810</v>
      </c>
      <c r="G52" s="496"/>
      <c r="H52" s="45"/>
      <c r="I52" s="45"/>
      <c r="J52" s="45"/>
      <c r="K52" s="45"/>
      <c r="L52" s="45"/>
      <c r="M52" s="46"/>
      <c r="N52" s="58"/>
      <c r="O52" s="59"/>
      <c r="P52" s="59"/>
      <c r="Q52" s="59"/>
      <c r="R52" s="59"/>
      <c r="S52" s="59"/>
      <c r="T52" s="59"/>
      <c r="U52" s="60"/>
      <c r="V52" s="14"/>
      <c r="W52" s="14"/>
      <c r="X52" s="14"/>
      <c r="Y52" s="14"/>
      <c r="Z52" s="14"/>
      <c r="AA52" s="14"/>
      <c r="AB52" s="14"/>
      <c r="AC52" s="14"/>
      <c r="AD52" s="14"/>
      <c r="AE52" s="124" t="s">
        <v>4820</v>
      </c>
      <c r="AF52" s="154"/>
      <c r="AG52" s="154"/>
      <c r="AH52" s="154"/>
      <c r="AI52" s="11"/>
    </row>
    <row r="53" spans="2:35" ht="34.9" customHeight="1">
      <c r="B53" s="5"/>
      <c r="C53" s="85"/>
      <c r="D53" s="85"/>
      <c r="E53" s="85"/>
      <c r="F53" s="8"/>
      <c r="G53" s="8"/>
      <c r="H53" s="9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14"/>
      <c r="AD53" s="14"/>
      <c r="AE53" s="5"/>
      <c r="AF53" s="156"/>
      <c r="AG53" s="156"/>
      <c r="AH53" s="156"/>
      <c r="AI53" s="10"/>
    </row>
    <row r="54" spans="2:35" ht="34.9" customHeight="1">
      <c r="B54" s="4"/>
      <c r="C54" s="7"/>
      <c r="D54" s="8"/>
      <c r="E54" s="8"/>
      <c r="F54" s="8"/>
      <c r="G54" s="8"/>
      <c r="H54" s="9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14"/>
      <c r="AE54" s="5"/>
      <c r="AF54" s="156"/>
      <c r="AG54" s="156"/>
      <c r="AH54" s="156"/>
      <c r="AI54" s="10"/>
    </row>
    <row r="55" spans="2:35" ht="16.5" customHeight="1"/>
    <row r="56" spans="2:35" ht="16.5" customHeight="1"/>
    <row r="57" spans="2:35" ht="16.5" customHeight="1"/>
    <row r="58" spans="2:35" ht="28.9" customHeight="1">
      <c r="K58" s="36"/>
      <c r="L58" s="36"/>
      <c r="M58" s="36"/>
    </row>
    <row r="59" spans="2:35" ht="28.9" customHeight="1">
      <c r="K59" s="36"/>
      <c r="L59" s="36"/>
      <c r="M59" s="36"/>
    </row>
    <row r="60" spans="2:35" ht="40.15" customHeight="1">
      <c r="K60" s="36"/>
      <c r="L60" s="36"/>
      <c r="M60" s="36"/>
    </row>
    <row r="61" spans="2:35" ht="16.5" customHeight="1"/>
    <row r="62" spans="2:35" ht="16.5" customHeight="1"/>
    <row r="63" spans="2:35" ht="16.5" customHeight="1"/>
    <row r="64" spans="2:35" ht="16.5" customHeight="1"/>
  </sheetData>
  <mergeCells count="6">
    <mergeCell ref="C51:H51"/>
    <mergeCell ref="C27:H27"/>
    <mergeCell ref="AG2:AH2"/>
    <mergeCell ref="C39:H39"/>
    <mergeCell ref="C43:H43"/>
    <mergeCell ref="C47:H47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H15:H18 H23:H25 H29:H31 H34:H36 H7:H11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4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4873</v>
      </c>
    </row>
    <row r="2" spans="2:34" ht="49.9" customHeight="1">
      <c r="B2" s="29" t="s">
        <v>3634</v>
      </c>
      <c r="C2" s="29" t="s">
        <v>5345</v>
      </c>
      <c r="D2" s="29" t="s">
        <v>5341</v>
      </c>
      <c r="E2" s="29" t="s">
        <v>5342</v>
      </c>
      <c r="F2" s="29" t="s">
        <v>5346</v>
      </c>
      <c r="G2" s="29" t="s">
        <v>1982</v>
      </c>
      <c r="H2" s="29" t="s">
        <v>5802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4842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4949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5401</v>
      </c>
      <c r="D6" s="348" t="s">
        <v>5344</v>
      </c>
      <c r="E6" s="180" t="s">
        <v>5864</v>
      </c>
      <c r="F6" s="123" t="s">
        <v>4950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5398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5399</v>
      </c>
      <c r="AF10" s="180"/>
      <c r="AG10" s="180" t="s">
        <v>3835</v>
      </c>
      <c r="AH10" s="39" t="s">
        <v>5397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5401</v>
      </c>
      <c r="D12" s="348" t="s">
        <v>5354</v>
      </c>
      <c r="E12" s="180" t="s">
        <v>5873</v>
      </c>
      <c r="F12" s="123" t="s">
        <v>5337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5398</v>
      </c>
      <c r="AF15" s="180">
        <v>149.02000000000001</v>
      </c>
      <c r="AG15" s="180" t="s">
        <v>3835</v>
      </c>
      <c r="AH15" s="39" t="s">
        <v>5397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5399</v>
      </c>
      <c r="AF16" s="180">
        <v>201.02</v>
      </c>
      <c r="AG16" s="180" t="s">
        <v>3835</v>
      </c>
      <c r="AH16" s="39" t="s">
        <v>5397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5277</v>
      </c>
      <c r="AF17" s="180">
        <v>136.45500000000001</v>
      </c>
      <c r="AG17" s="180" t="s">
        <v>3834</v>
      </c>
      <c r="AH17" s="33" t="s">
        <v>5278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5678</v>
      </c>
      <c r="AF18" s="180">
        <v>120.245</v>
      </c>
      <c r="AG18" s="180" t="s">
        <v>3834</v>
      </c>
      <c r="AH18" s="33" t="s">
        <v>5278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5679</v>
      </c>
      <c r="AF19" s="180">
        <v>16.209</v>
      </c>
      <c r="AG19" s="180" t="s">
        <v>3834</v>
      </c>
      <c r="AH19" s="33" t="s">
        <v>5278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4951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5401</v>
      </c>
      <c r="D22" s="348"/>
      <c r="E22" s="180" t="s">
        <v>5402</v>
      </c>
      <c r="F22" s="123" t="s">
        <v>4952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5399</v>
      </c>
      <c r="AF25" s="180"/>
      <c r="AG25" s="180" t="s">
        <v>3835</v>
      </c>
      <c r="AH25" s="39" t="s">
        <v>5397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5399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5401</v>
      </c>
      <c r="D28" s="348" t="s">
        <v>5871</v>
      </c>
      <c r="E28" s="180" t="s">
        <v>5872</v>
      </c>
      <c r="F28" s="123" t="s">
        <v>4974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5399</v>
      </c>
      <c r="AF31" s="180"/>
      <c r="AG31" s="180" t="s">
        <v>3835</v>
      </c>
      <c r="AH31" s="39" t="s">
        <v>5397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5399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4843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4822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5401</v>
      </c>
      <c r="D36" s="348"/>
      <c r="E36" s="180" t="s">
        <v>5403</v>
      </c>
      <c r="F36" s="123" t="s">
        <v>4824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4825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5401</v>
      </c>
      <c r="D42" s="348" t="s">
        <v>5298</v>
      </c>
      <c r="E42" s="180" t="s">
        <v>5403</v>
      </c>
      <c r="F42" s="123" t="s">
        <v>5924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5897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5898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5901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5899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5901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5401</v>
      </c>
      <c r="D47" s="348" t="s">
        <v>5404</v>
      </c>
      <c r="E47" s="180" t="s">
        <v>4930</v>
      </c>
      <c r="F47" s="123" t="s">
        <v>5300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5897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5898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5900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5899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5900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5401</v>
      </c>
      <c r="D52" s="348" t="s">
        <v>5405</v>
      </c>
      <c r="E52" s="180" t="s">
        <v>5403</v>
      </c>
      <c r="F52" s="123" t="s">
        <v>5301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5897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5898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5902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5899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5902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5401</v>
      </c>
      <c r="D57" s="348" t="s">
        <v>5298</v>
      </c>
      <c r="E57" s="180" t="s">
        <v>4930</v>
      </c>
      <c r="F57" s="123" t="s">
        <v>5302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5897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5898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5903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5899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5903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5401</v>
      </c>
      <c r="D62" s="348" t="s">
        <v>5344</v>
      </c>
      <c r="E62" s="180" t="s">
        <v>5403</v>
      </c>
      <c r="F62" s="123" t="s">
        <v>5303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5897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5898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5904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5899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5904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5401</v>
      </c>
      <c r="D67" s="348" t="s">
        <v>5400</v>
      </c>
      <c r="E67" s="180" t="s">
        <v>5406</v>
      </c>
      <c r="F67" s="123" t="s">
        <v>5304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5897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5898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5905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5899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5905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5401</v>
      </c>
      <c r="D72" s="348" t="s">
        <v>5407</v>
      </c>
      <c r="E72" s="180" t="s">
        <v>4930</v>
      </c>
      <c r="F72" s="123" t="s">
        <v>5305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5897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5898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5906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5899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5906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5401</v>
      </c>
      <c r="D77" s="348" t="s">
        <v>5344</v>
      </c>
      <c r="E77" s="180" t="s">
        <v>5403</v>
      </c>
      <c r="F77" s="123" t="s">
        <v>5306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5897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5898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5907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5899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5907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5401</v>
      </c>
      <c r="D82" s="348" t="s">
        <v>5408</v>
      </c>
      <c r="E82" s="180" t="s">
        <v>5403</v>
      </c>
      <c r="F82" s="123" t="s">
        <v>5307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5897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5898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5908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5899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5908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5401</v>
      </c>
      <c r="D87" s="348" t="s">
        <v>5298</v>
      </c>
      <c r="E87" s="180" t="s">
        <v>4930</v>
      </c>
      <c r="F87" s="123" t="s">
        <v>5308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5897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5898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5909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5899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5909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5401</v>
      </c>
      <c r="D92" s="348" t="s">
        <v>5344</v>
      </c>
      <c r="E92" s="180" t="s">
        <v>5403</v>
      </c>
      <c r="F92" s="123" t="s">
        <v>5309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5897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5898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5910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5899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5910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5401</v>
      </c>
      <c r="D97" s="348" t="s">
        <v>5408</v>
      </c>
      <c r="E97" s="180" t="s">
        <v>4930</v>
      </c>
      <c r="F97" s="123" t="s">
        <v>5310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5897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5898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5911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5899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5911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4826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5401</v>
      </c>
      <c r="D103" s="348"/>
      <c r="E103" s="180" t="s">
        <v>4930</v>
      </c>
      <c r="F103" s="123" t="s">
        <v>5922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5912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5915</v>
      </c>
      <c r="G104" s="125" t="s">
        <v>5914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5913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5915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5913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5939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5401</v>
      </c>
      <c r="D109" s="348" t="s">
        <v>5884</v>
      </c>
      <c r="E109" s="180" t="s">
        <v>5403</v>
      </c>
      <c r="F109" s="123" t="s">
        <v>5883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5893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5890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5892</v>
      </c>
      <c r="AE110" s="179" t="s">
        <v>5885</v>
      </c>
      <c r="AF110" s="182">
        <v>247.59899999999999</v>
      </c>
      <c r="AG110" s="182" t="s">
        <v>3840</v>
      </c>
      <c r="AH110" s="33" t="s">
        <v>5886</v>
      </c>
    </row>
    <row r="111" spans="2:34" ht="49.9" customHeight="1">
      <c r="B111" s="4"/>
      <c r="C111" s="12"/>
      <c r="D111" s="12"/>
      <c r="E111" s="12"/>
      <c r="F111" s="31" t="s">
        <v>5891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5889</v>
      </c>
      <c r="AE111" s="179" t="s">
        <v>4065</v>
      </c>
      <c r="AF111" s="182">
        <v>247.59899999999999</v>
      </c>
      <c r="AG111" s="182" t="s">
        <v>5887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5888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5940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5401</v>
      </c>
      <c r="D115" s="348"/>
      <c r="E115" s="180" t="s">
        <v>4930</v>
      </c>
      <c r="F115" s="123" t="s">
        <v>5895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5894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5890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5896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5891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5896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5941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5401</v>
      </c>
      <c r="D121" s="348"/>
      <c r="E121" s="180" t="s">
        <v>5863</v>
      </c>
      <c r="F121" s="123" t="s">
        <v>5919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5916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5720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5917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5722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5942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5401</v>
      </c>
      <c r="D127" s="348"/>
      <c r="E127" s="180" t="s">
        <v>5403</v>
      </c>
      <c r="F127" s="123" t="s">
        <v>5926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4850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5410</v>
      </c>
      <c r="C130" s="61" t="s">
        <v>5943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5401</v>
      </c>
      <c r="D131" s="348"/>
      <c r="E131" s="180" t="s">
        <v>4930</v>
      </c>
      <c r="F131" s="123" t="s">
        <v>5927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4852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5935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5401</v>
      </c>
      <c r="D135" s="348" t="s">
        <v>5732</v>
      </c>
      <c r="E135" s="180" t="s">
        <v>5409</v>
      </c>
      <c r="F135" s="123" t="s">
        <v>5918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4854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5720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5721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5722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4828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5401</v>
      </c>
      <c r="D141" s="348" t="s">
        <v>5712</v>
      </c>
      <c r="E141" s="180" t="s">
        <v>5403</v>
      </c>
      <c r="F141" s="123" t="s">
        <v>5925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4855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5713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5714</v>
      </c>
      <c r="AF142" s="182"/>
      <c r="AG142" s="182" t="s">
        <v>5715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5716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5717</v>
      </c>
      <c r="AF143" s="182"/>
      <c r="AG143" s="182" t="s">
        <v>5718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5945</v>
      </c>
      <c r="C146" s="61" t="s">
        <v>5944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4930</v>
      </c>
      <c r="F147" s="123" t="s">
        <v>5951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4851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5948</v>
      </c>
      <c r="C150" s="61" t="s">
        <v>5946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4930</v>
      </c>
      <c r="F151" s="123" t="s">
        <v>5950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4851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5947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5719</v>
      </c>
      <c r="E155" s="180" t="s">
        <v>5403</v>
      </c>
      <c r="F155" s="123" t="s">
        <v>5928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4848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5720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5721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5722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5930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4930</v>
      </c>
      <c r="F161" s="123" t="s">
        <v>5949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4848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5720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5721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5722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4872</v>
      </c>
    </row>
    <row r="2" spans="2:34" ht="49.9" customHeight="1">
      <c r="B2" s="29" t="s">
        <v>3634</v>
      </c>
      <c r="C2" s="29" t="s">
        <v>5345</v>
      </c>
      <c r="D2" s="29" t="s">
        <v>5341</v>
      </c>
      <c r="E2" s="29" t="s">
        <v>5342</v>
      </c>
      <c r="F2" s="29" t="s">
        <v>5346</v>
      </c>
      <c r="G2" s="29" t="s">
        <v>1982</v>
      </c>
      <c r="H2" s="29" t="s">
        <v>5802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4856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5390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4857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5390</v>
      </c>
      <c r="D9" s="348" t="s">
        <v>5513</v>
      </c>
      <c r="E9" s="180" t="s">
        <v>5867</v>
      </c>
      <c r="F9" s="123" t="s">
        <v>5511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5516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4859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5515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5513</v>
      </c>
      <c r="E12" s="180" t="s">
        <v>5514</v>
      </c>
      <c r="F12" s="123" t="s">
        <v>5521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5517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4859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5520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5518</v>
      </c>
      <c r="O14" s="14">
        <v>0</v>
      </c>
      <c r="P14" s="14">
        <v>0</v>
      </c>
      <c r="Q14" s="14">
        <v>0</v>
      </c>
      <c r="R14" s="14">
        <v>0</v>
      </c>
      <c r="S14" s="14" t="s">
        <v>5519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4867</v>
      </c>
    </row>
    <row r="2" spans="2:203" ht="49.9" customHeight="1">
      <c r="B2" s="29" t="s">
        <v>3634</v>
      </c>
      <c r="C2" s="29" t="s">
        <v>5345</v>
      </c>
      <c r="D2" s="29" t="s">
        <v>5341</v>
      </c>
      <c r="E2" s="29" t="s">
        <v>5342</v>
      </c>
      <c r="F2" s="29" t="s">
        <v>5346</v>
      </c>
      <c r="G2" s="29" t="s">
        <v>1982</v>
      </c>
      <c r="H2" s="29" t="s">
        <v>5802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4868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5619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5628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5401</v>
      </c>
      <c r="D6" s="348" t="s">
        <v>5539</v>
      </c>
      <c r="E6" s="180" t="s">
        <v>5540</v>
      </c>
      <c r="F6" s="123" t="s">
        <v>5565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5534</v>
      </c>
      <c r="AE7" s="179" t="s">
        <v>5523</v>
      </c>
      <c r="AF7" s="180"/>
      <c r="AG7" s="180" t="s">
        <v>4861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5401</v>
      </c>
      <c r="D9" s="348"/>
      <c r="E9" s="180"/>
      <c r="F9" s="123" t="s">
        <v>5553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5523</v>
      </c>
      <c r="AF10" s="180"/>
      <c r="AG10" s="180" t="s">
        <v>4861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5547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5534</v>
      </c>
      <c r="AE13" s="179" t="s">
        <v>5523</v>
      </c>
      <c r="AF13" s="180"/>
      <c r="AG13" s="180" t="s">
        <v>4861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5555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5523</v>
      </c>
      <c r="AF16" s="180"/>
      <c r="AG16" s="180" t="s">
        <v>4861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5629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5401</v>
      </c>
      <c r="D19" s="348"/>
      <c r="E19" s="180"/>
      <c r="F19" s="123" t="s">
        <v>5544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5523</v>
      </c>
      <c r="AF20" s="180"/>
      <c r="AG20" s="180" t="s">
        <v>4861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5556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5523</v>
      </c>
      <c r="AF23" s="180"/>
      <c r="AG23" s="180" t="s">
        <v>4861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5630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5539</v>
      </c>
      <c r="E26" s="180" t="s">
        <v>5540</v>
      </c>
      <c r="F26" s="123" t="s">
        <v>5568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5573</v>
      </c>
      <c r="AE27" s="179" t="s">
        <v>5523</v>
      </c>
      <c r="AF27" s="180"/>
      <c r="AG27" s="180" t="s">
        <v>4861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5570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5539</v>
      </c>
      <c r="E30" s="180" t="s">
        <v>5540</v>
      </c>
      <c r="F30" s="123" t="s">
        <v>5572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5573</v>
      </c>
      <c r="AE31" s="179" t="s">
        <v>5523</v>
      </c>
      <c r="AF31" s="180"/>
      <c r="AG31" s="180" t="s">
        <v>4861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5620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5631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5401</v>
      </c>
      <c r="D35" s="348"/>
      <c r="E35" s="180"/>
      <c r="F35" s="123" t="s">
        <v>5549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5523</v>
      </c>
      <c r="AF36" s="180"/>
      <c r="AG36" s="180" t="s">
        <v>4861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5401</v>
      </c>
      <c r="D38" s="348"/>
      <c r="E38" s="180"/>
      <c r="F38" s="123" t="s">
        <v>5559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5523</v>
      </c>
      <c r="AF39" s="180"/>
      <c r="AG39" s="180" t="s">
        <v>4861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5562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5523</v>
      </c>
      <c r="AF41" s="180"/>
      <c r="AG41" s="180" t="s">
        <v>4861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5551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5523</v>
      </c>
      <c r="AF44" s="180"/>
      <c r="AG44" s="180" t="s">
        <v>4861</v>
      </c>
      <c r="AH44" s="33"/>
    </row>
    <row r="45" spans="2:34" ht="33" customHeight="1">
      <c r="B45" s="185"/>
      <c r="C45" s="186"/>
      <c r="D45" s="186"/>
      <c r="E45" s="186"/>
      <c r="F45" s="191" t="s">
        <v>5632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5401</v>
      </c>
      <c r="D46" s="348"/>
      <c r="E46" s="180"/>
      <c r="F46" s="123" t="s">
        <v>5561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5523</v>
      </c>
      <c r="AF47" s="180"/>
      <c r="AG47" s="180" t="s">
        <v>4861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5563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5523</v>
      </c>
      <c r="AF50" s="180"/>
      <c r="AG50" s="180" t="s">
        <v>4861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5633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5401</v>
      </c>
      <c r="D53" s="348" t="s">
        <v>5528</v>
      </c>
      <c r="E53" s="180" t="s">
        <v>5852</v>
      </c>
      <c r="F53" s="123" t="s">
        <v>5849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5530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5526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5527</v>
      </c>
      <c r="AE54" s="179" t="s">
        <v>5523</v>
      </c>
      <c r="AF54" s="180">
        <v>1</v>
      </c>
      <c r="AG54" s="180" t="s">
        <v>4861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5634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5401</v>
      </c>
      <c r="D58" s="348" t="s">
        <v>5528</v>
      </c>
      <c r="E58" s="180" t="s">
        <v>5529</v>
      </c>
      <c r="F58" s="123" t="s">
        <v>5524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5533</v>
      </c>
      <c r="AE59" s="179" t="s">
        <v>5523</v>
      </c>
      <c r="AF59" s="180">
        <v>1</v>
      </c>
      <c r="AG59" s="180" t="s">
        <v>4861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5635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5401</v>
      </c>
      <c r="D62" s="348"/>
      <c r="E62" s="180"/>
      <c r="F62" s="123" t="s">
        <v>5537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5531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5532</v>
      </c>
      <c r="AE63" s="179" t="s">
        <v>5523</v>
      </c>
      <c r="AF63" s="180"/>
      <c r="AG63" s="180" t="s">
        <v>4861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4869</v>
      </c>
    </row>
    <row r="2" spans="2:34" ht="49.9" customHeight="1">
      <c r="B2" s="29" t="s">
        <v>3634</v>
      </c>
      <c r="C2" s="29" t="s">
        <v>5345</v>
      </c>
      <c r="D2" s="29" t="s">
        <v>5341</v>
      </c>
      <c r="E2" s="29" t="s">
        <v>5342</v>
      </c>
      <c r="F2" s="29" t="s">
        <v>5346</v>
      </c>
      <c r="G2" s="29" t="s">
        <v>1982</v>
      </c>
      <c r="H2" s="29" t="s">
        <v>5802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4862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5636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5401</v>
      </c>
      <c r="D6" s="348"/>
      <c r="E6" s="180"/>
      <c r="F6" s="123" t="s">
        <v>4863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4861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5637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5401</v>
      </c>
      <c r="D10" s="348"/>
      <c r="E10" s="180"/>
      <c r="F10" s="123" t="s">
        <v>5685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4861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4864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5638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5401</v>
      </c>
      <c r="D15" s="348" t="s">
        <v>5682</v>
      </c>
      <c r="E15" s="180" t="s">
        <v>5683</v>
      </c>
      <c r="F15" s="123" t="s">
        <v>5692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5689</v>
      </c>
      <c r="AE16" s="179" t="s">
        <v>5523</v>
      </c>
      <c r="AF16" s="180"/>
      <c r="AG16" s="180" t="s">
        <v>4861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5682</v>
      </c>
      <c r="E18" s="180" t="s">
        <v>5609</v>
      </c>
      <c r="F18" s="123" t="s">
        <v>5694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5693</v>
      </c>
      <c r="AE19" s="179" t="s">
        <v>5523</v>
      </c>
      <c r="AF19" s="180"/>
      <c r="AG19" s="180" t="s">
        <v>4861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5709</v>
      </c>
      <c r="E21" s="180" t="s">
        <v>5609</v>
      </c>
      <c r="F21" s="123" t="s">
        <v>5708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5707</v>
      </c>
      <c r="AE22" s="179" t="s">
        <v>5523</v>
      </c>
      <c r="AF22" s="180">
        <v>28</v>
      </c>
      <c r="AG22" s="180" t="s">
        <v>4861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5401</v>
      </c>
      <c r="D25" s="348" t="s">
        <v>5682</v>
      </c>
      <c r="E25" s="180" t="s">
        <v>5683</v>
      </c>
      <c r="F25" s="123" t="s">
        <v>5687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5690</v>
      </c>
      <c r="AE26" s="179" t="s">
        <v>5684</v>
      </c>
      <c r="AF26" s="180"/>
      <c r="AG26" s="180" t="s">
        <v>4861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5682</v>
      </c>
      <c r="E28" s="180" t="s">
        <v>5683</v>
      </c>
      <c r="F28" s="123" t="s">
        <v>5688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5691</v>
      </c>
      <c r="AE29" s="179" t="s">
        <v>5684</v>
      </c>
      <c r="AF29" s="180"/>
      <c r="AG29" s="180" t="s">
        <v>4861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4865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5401</v>
      </c>
      <c r="D33" s="348" t="s">
        <v>5682</v>
      </c>
      <c r="E33" s="180" t="s">
        <v>5683</v>
      </c>
      <c r="F33" s="123" t="s">
        <v>5704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5706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5705</v>
      </c>
      <c r="AE34" s="179" t="s">
        <v>5684</v>
      </c>
      <c r="AF34" s="180"/>
      <c r="AG34" s="180" t="s">
        <v>4861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5702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5701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5703</v>
      </c>
      <c r="AE39" s="179"/>
      <c r="AF39" s="180"/>
      <c r="AG39" s="180" t="s">
        <v>4861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5698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5699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4861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4880</v>
      </c>
    </row>
    <row r="2" spans="2:34" ht="49.9" customHeight="1">
      <c r="B2" s="29" t="s">
        <v>3634</v>
      </c>
      <c r="C2" s="29" t="s">
        <v>5345</v>
      </c>
      <c r="D2" s="29" t="s">
        <v>5341</v>
      </c>
      <c r="E2" s="29" t="s">
        <v>5342</v>
      </c>
      <c r="F2" s="29" t="s">
        <v>5346</v>
      </c>
      <c r="G2" s="29" t="s">
        <v>1982</v>
      </c>
      <c r="H2" s="29" t="s">
        <v>5802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4879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5411</v>
      </c>
      <c r="D5" s="348"/>
      <c r="E5" s="180"/>
      <c r="F5" s="123" t="s">
        <v>4883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4882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5411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4885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5411</v>
      </c>
      <c r="D13" s="348" t="s">
        <v>5744</v>
      </c>
      <c r="E13" s="180" t="s">
        <v>5745</v>
      </c>
      <c r="F13" s="123" t="s">
        <v>4900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5600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5601</v>
      </c>
      <c r="AF15" s="180"/>
      <c r="AG15" s="180" t="s">
        <v>3840</v>
      </c>
      <c r="AH15" s="39" t="s">
        <v>5603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5602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4887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5411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4889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5411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4891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5411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4892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5411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4894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5411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4896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5411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4895</v>
      </c>
      <c r="C42" s="61" t="s">
        <v>4897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5411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4899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5411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4901</v>
      </c>
    </row>
    <row r="2" spans="2:34" ht="49.9" customHeight="1">
      <c r="B2" s="29" t="s">
        <v>3634</v>
      </c>
      <c r="C2" s="29" t="s">
        <v>5345</v>
      </c>
      <c r="D2" s="29" t="s">
        <v>5341</v>
      </c>
      <c r="E2" s="29" t="s">
        <v>5342</v>
      </c>
      <c r="F2" s="29" t="s">
        <v>5346</v>
      </c>
      <c r="G2" s="29" t="s">
        <v>1982</v>
      </c>
      <c r="H2" s="29" t="s">
        <v>5802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4903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5411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4905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5627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5411</v>
      </c>
      <c r="D10" s="348" t="s">
        <v>5622</v>
      </c>
      <c r="E10" s="180" t="s">
        <v>5853</v>
      </c>
      <c r="F10" s="123" t="s">
        <v>5625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5643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5639</v>
      </c>
      <c r="AE11" s="179" t="s">
        <v>5640</v>
      </c>
      <c r="AF11" s="182"/>
      <c r="AG11" s="182" t="s">
        <v>5641</v>
      </c>
      <c r="AH11" s="33"/>
    </row>
    <row r="12" spans="2:34" ht="49.9" customHeight="1">
      <c r="B12" s="4"/>
      <c r="C12" s="32"/>
      <c r="D12" s="32"/>
      <c r="E12" s="32"/>
      <c r="F12" s="31" t="s">
        <v>5644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5639</v>
      </c>
      <c r="AE12" s="179" t="s">
        <v>5640</v>
      </c>
      <c r="AF12" s="182"/>
      <c r="AG12" s="182" t="s">
        <v>5641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5627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5746</v>
      </c>
      <c r="E15" s="180" t="s">
        <v>5623</v>
      </c>
      <c r="F15" s="123" t="s">
        <v>5747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5643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5639</v>
      </c>
      <c r="AE16" s="179" t="s">
        <v>3994</v>
      </c>
      <c r="AF16" s="182">
        <v>53.207999999999998</v>
      </c>
      <c r="AG16" s="182" t="s">
        <v>5641</v>
      </c>
      <c r="AH16" s="33"/>
    </row>
    <row r="17" spans="2:34" ht="49.9" customHeight="1">
      <c r="B17" s="4"/>
      <c r="C17" s="32"/>
      <c r="D17" s="32"/>
      <c r="E17" s="32"/>
      <c r="F17" s="31" t="s">
        <v>5644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5639</v>
      </c>
      <c r="AE17" s="179" t="s">
        <v>3994</v>
      </c>
      <c r="AF17" s="182">
        <v>53.207999999999998</v>
      </c>
      <c r="AG17" s="182" t="s">
        <v>5641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5642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5647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5639</v>
      </c>
      <c r="AE21" s="179" t="s">
        <v>5640</v>
      </c>
      <c r="AF21" s="182"/>
      <c r="AG21" s="182" t="s">
        <v>5641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5639</v>
      </c>
      <c r="AE22" s="179" t="s">
        <v>5640</v>
      </c>
      <c r="AF22" s="182"/>
      <c r="AG22" s="182" t="s">
        <v>5641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4907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5411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5477</v>
      </c>
    </row>
    <row r="2" spans="2:34" ht="49.9" customHeight="1">
      <c r="B2" s="29" t="s">
        <v>3634</v>
      </c>
      <c r="C2" s="29" t="s">
        <v>5345</v>
      </c>
      <c r="D2" s="29" t="s">
        <v>5341</v>
      </c>
      <c r="E2" s="29" t="s">
        <v>5342</v>
      </c>
      <c r="F2" s="29" t="s">
        <v>5346</v>
      </c>
      <c r="G2" s="29" t="s">
        <v>1982</v>
      </c>
      <c r="H2" s="29" t="s">
        <v>5802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5478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5480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5479</v>
      </c>
      <c r="D5" s="348" t="s">
        <v>5483</v>
      </c>
      <c r="E5" s="180" t="s">
        <v>5789</v>
      </c>
      <c r="F5" s="123" t="s">
        <v>5710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5481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5787</v>
      </c>
      <c r="AF6" s="180"/>
      <c r="AG6" s="180" t="s">
        <v>5788</v>
      </c>
      <c r="AH6" s="33"/>
    </row>
    <row r="7" spans="2:34" ht="49.9" customHeight="1">
      <c r="B7" s="4"/>
      <c r="C7" s="32"/>
      <c r="D7" s="32"/>
      <c r="E7" s="32"/>
      <c r="F7" s="31" t="s">
        <v>5482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5471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5479</v>
      </c>
      <c r="D10" s="348" t="s">
        <v>5483</v>
      </c>
      <c r="E10" s="180"/>
      <c r="F10" s="123" t="s">
        <v>5487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5484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5775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5776</v>
      </c>
      <c r="E14" s="180" t="s">
        <v>5785</v>
      </c>
      <c r="F14" s="123" t="s">
        <v>5786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5778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5779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4977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4978</v>
      </c>
      <c r="B3" s="483" t="s">
        <v>4979</v>
      </c>
      <c r="C3" s="483" t="s">
        <v>2010</v>
      </c>
      <c r="D3" s="483" t="s">
        <v>4980</v>
      </c>
      <c r="E3" s="483" t="s">
        <v>4981</v>
      </c>
      <c r="F3" s="483" t="s">
        <v>4982</v>
      </c>
      <c r="G3" s="483" t="s">
        <v>2008</v>
      </c>
      <c r="H3" s="483" t="s">
        <v>4983</v>
      </c>
      <c r="I3" s="485" t="s">
        <v>4984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4985</v>
      </c>
      <c r="J4" s="334" t="s">
        <v>4986</v>
      </c>
      <c r="K4" s="334" t="s">
        <v>5311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4987</v>
      </c>
      <c r="J5" s="334" t="s">
        <v>4987</v>
      </c>
      <c r="K5" s="334" t="s">
        <v>4988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4989</v>
      </c>
      <c r="J6" s="334" t="s">
        <v>4990</v>
      </c>
      <c r="K6" s="334" t="s">
        <v>5312</v>
      </c>
    </row>
    <row r="7" spans="1:11">
      <c r="A7" s="335" t="s">
        <v>4991</v>
      </c>
      <c r="B7" s="335" t="s">
        <v>4991</v>
      </c>
      <c r="C7" s="336" t="s">
        <v>1</v>
      </c>
      <c r="D7" s="337" t="s">
        <v>4991</v>
      </c>
      <c r="E7" s="337" t="s">
        <v>4991</v>
      </c>
      <c r="F7" s="336" t="s">
        <v>4991</v>
      </c>
      <c r="G7" s="335" t="s">
        <v>4991</v>
      </c>
      <c r="H7" s="338"/>
      <c r="I7" s="338"/>
      <c r="J7" s="338"/>
      <c r="K7" s="338"/>
    </row>
    <row r="8" spans="1:11">
      <c r="A8" s="339" t="s">
        <v>4991</v>
      </c>
      <c r="B8" s="339" t="s">
        <v>4991</v>
      </c>
      <c r="C8" s="340" t="s">
        <v>2014</v>
      </c>
      <c r="D8" s="341" t="s">
        <v>4991</v>
      </c>
      <c r="E8" s="341" t="s">
        <v>4991</v>
      </c>
      <c r="F8" s="340" t="s">
        <v>4991</v>
      </c>
      <c r="G8" s="339" t="s">
        <v>4991</v>
      </c>
      <c r="H8" s="342"/>
      <c r="I8" s="342"/>
      <c r="J8" s="342"/>
      <c r="K8" s="342"/>
    </row>
    <row r="9" spans="1:11" ht="24">
      <c r="A9" s="343" t="s">
        <v>1077</v>
      </c>
      <c r="B9" s="343" t="s">
        <v>4991</v>
      </c>
      <c r="C9" s="344" t="s">
        <v>2</v>
      </c>
      <c r="D9" s="345" t="s">
        <v>4992</v>
      </c>
      <c r="E9" s="345" t="s">
        <v>4991</v>
      </c>
      <c r="F9" s="344" t="s">
        <v>4993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4991</v>
      </c>
      <c r="C10" s="344" t="s">
        <v>2</v>
      </c>
      <c r="D10" s="345" t="s">
        <v>4994</v>
      </c>
      <c r="E10" s="345" t="s">
        <v>4991</v>
      </c>
      <c r="F10" s="344" t="s">
        <v>4993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4991</v>
      </c>
      <c r="C11" s="344" t="s">
        <v>2</v>
      </c>
      <c r="D11" s="345" t="s">
        <v>4995</v>
      </c>
      <c r="E11" s="345" t="s">
        <v>4991</v>
      </c>
      <c r="F11" s="344" t="s">
        <v>4993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4991</v>
      </c>
      <c r="C12" s="344" t="s">
        <v>10</v>
      </c>
      <c r="D12" s="345" t="s">
        <v>4996</v>
      </c>
      <c r="E12" s="345" t="s">
        <v>4997</v>
      </c>
      <c r="F12" s="344" t="s">
        <v>4998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4991</v>
      </c>
      <c r="C13" s="344" t="s">
        <v>14</v>
      </c>
      <c r="D13" s="345" t="s">
        <v>4999</v>
      </c>
      <c r="E13" s="345" t="s">
        <v>5000</v>
      </c>
      <c r="F13" s="344" t="s">
        <v>5001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4991</v>
      </c>
      <c r="C14" s="344" t="s">
        <v>22</v>
      </c>
      <c r="D14" s="345" t="s">
        <v>4991</v>
      </c>
      <c r="E14" s="345" t="s">
        <v>5002</v>
      </c>
      <c r="F14" s="344" t="s">
        <v>5003</v>
      </c>
      <c r="G14" s="343" t="s">
        <v>21</v>
      </c>
      <c r="H14" s="346"/>
      <c r="I14" s="346"/>
      <c r="J14" s="346"/>
      <c r="K14" s="346"/>
    </row>
    <row r="15" spans="1:11">
      <c r="A15" s="335" t="s">
        <v>4991</v>
      </c>
      <c r="B15" s="335" t="s">
        <v>4991</v>
      </c>
      <c r="C15" s="336" t="s">
        <v>24</v>
      </c>
      <c r="D15" s="337" t="s">
        <v>4991</v>
      </c>
      <c r="E15" s="337" t="s">
        <v>4991</v>
      </c>
      <c r="F15" s="336" t="s">
        <v>4991</v>
      </c>
      <c r="G15" s="335" t="s">
        <v>4991</v>
      </c>
      <c r="H15" s="338"/>
      <c r="I15" s="338"/>
      <c r="J15" s="338"/>
      <c r="K15" s="338"/>
    </row>
    <row r="16" spans="1:11">
      <c r="A16" s="339" t="s">
        <v>4991</v>
      </c>
      <c r="B16" s="339" t="s">
        <v>4991</v>
      </c>
      <c r="C16" s="340" t="s">
        <v>1452</v>
      </c>
      <c r="D16" s="341" t="s">
        <v>4991</v>
      </c>
      <c r="E16" s="341" t="s">
        <v>4991</v>
      </c>
      <c r="F16" s="340" t="s">
        <v>4991</v>
      </c>
      <c r="G16" s="339" t="s">
        <v>4991</v>
      </c>
      <c r="H16" s="342"/>
      <c r="I16" s="342"/>
      <c r="J16" s="342"/>
      <c r="K16" s="342"/>
    </row>
    <row r="17" spans="1:11" ht="36">
      <c r="A17" s="343" t="s">
        <v>1145</v>
      </c>
      <c r="B17" s="343" t="s">
        <v>4991</v>
      </c>
      <c r="C17" s="344" t="s">
        <v>1456</v>
      </c>
      <c r="D17" s="345" t="s">
        <v>5004</v>
      </c>
      <c r="E17" s="345" t="s">
        <v>5005</v>
      </c>
      <c r="F17" s="344" t="s">
        <v>5006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4991</v>
      </c>
      <c r="C18" s="344" t="s">
        <v>1456</v>
      </c>
      <c r="D18" s="345" t="s">
        <v>5007</v>
      </c>
      <c r="E18" s="345" t="s">
        <v>5005</v>
      </c>
      <c r="F18" s="344" t="s">
        <v>5008</v>
      </c>
      <c r="G18" s="343" t="s">
        <v>25</v>
      </c>
      <c r="H18" s="346"/>
      <c r="I18" s="346"/>
      <c r="J18" s="346"/>
      <c r="K18" s="346"/>
    </row>
    <row r="19" spans="1:11">
      <c r="A19" s="339" t="s">
        <v>4991</v>
      </c>
      <c r="B19" s="339" t="s">
        <v>4991</v>
      </c>
      <c r="C19" s="340" t="s">
        <v>2027</v>
      </c>
      <c r="D19" s="341" t="s">
        <v>4991</v>
      </c>
      <c r="E19" s="341" t="s">
        <v>4991</v>
      </c>
      <c r="F19" s="340" t="s">
        <v>4991</v>
      </c>
      <c r="G19" s="339" t="s">
        <v>4991</v>
      </c>
      <c r="H19" s="342"/>
      <c r="I19" s="342"/>
      <c r="J19" s="342"/>
      <c r="K19" s="342"/>
    </row>
    <row r="20" spans="1:11">
      <c r="A20" s="343" t="s">
        <v>2035</v>
      </c>
      <c r="B20" s="343" t="s">
        <v>4991</v>
      </c>
      <c r="C20" s="344" t="s">
        <v>1456</v>
      </c>
      <c r="D20" s="345" t="s">
        <v>4991</v>
      </c>
      <c r="E20" s="345" t="s">
        <v>5009</v>
      </c>
      <c r="F20" s="344" t="s">
        <v>5010</v>
      </c>
      <c r="G20" s="343" t="s">
        <v>29</v>
      </c>
      <c r="H20" s="346"/>
      <c r="I20" s="346"/>
      <c r="J20" s="346"/>
      <c r="K20" s="346"/>
    </row>
    <row r="21" spans="1:11">
      <c r="A21" s="335" t="s">
        <v>4991</v>
      </c>
      <c r="B21" s="335" t="s">
        <v>4991</v>
      </c>
      <c r="C21" s="336" t="s">
        <v>32</v>
      </c>
      <c r="D21" s="337" t="s">
        <v>4991</v>
      </c>
      <c r="E21" s="337" t="s">
        <v>4991</v>
      </c>
      <c r="F21" s="336" t="s">
        <v>4991</v>
      </c>
      <c r="G21" s="335" t="s">
        <v>4991</v>
      </c>
      <c r="H21" s="338"/>
      <c r="I21" s="338"/>
      <c r="J21" s="338"/>
      <c r="K21" s="338"/>
    </row>
    <row r="22" spans="1:11">
      <c r="A22" s="339" t="s">
        <v>4991</v>
      </c>
      <c r="B22" s="339" t="s">
        <v>4991</v>
      </c>
      <c r="C22" s="340" t="s">
        <v>33</v>
      </c>
      <c r="D22" s="341" t="s">
        <v>4991</v>
      </c>
      <c r="E22" s="341" t="s">
        <v>4991</v>
      </c>
      <c r="F22" s="340" t="s">
        <v>4991</v>
      </c>
      <c r="G22" s="339" t="s">
        <v>4991</v>
      </c>
      <c r="H22" s="342"/>
      <c r="I22" s="342"/>
      <c r="J22" s="342"/>
      <c r="K22" s="342"/>
    </row>
    <row r="23" spans="1:11">
      <c r="A23" s="343" t="s">
        <v>1178</v>
      </c>
      <c r="B23" s="343" t="s">
        <v>4991</v>
      </c>
      <c r="C23" s="344" t="s">
        <v>34</v>
      </c>
      <c r="D23" s="345" t="s">
        <v>5011</v>
      </c>
      <c r="E23" s="345" t="s">
        <v>5012</v>
      </c>
      <c r="F23" s="344" t="s">
        <v>5013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4991</v>
      </c>
      <c r="C24" s="344" t="s">
        <v>34</v>
      </c>
      <c r="D24" s="345" t="s">
        <v>5014</v>
      </c>
      <c r="E24" s="345" t="s">
        <v>5015</v>
      </c>
      <c r="F24" s="344" t="s">
        <v>5013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4991</v>
      </c>
      <c r="C25" s="344" t="s">
        <v>608</v>
      </c>
      <c r="D25" s="345" t="s">
        <v>5016</v>
      </c>
      <c r="E25" s="345" t="s">
        <v>5017</v>
      </c>
      <c r="F25" s="344" t="s">
        <v>5018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4991</v>
      </c>
      <c r="C26" s="344" t="s">
        <v>608</v>
      </c>
      <c r="D26" s="345" t="s">
        <v>5019</v>
      </c>
      <c r="E26" s="345" t="s">
        <v>5020</v>
      </c>
      <c r="F26" s="344" t="s">
        <v>5021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4991</v>
      </c>
      <c r="C27" s="344" t="s">
        <v>594</v>
      </c>
      <c r="D27" s="345" t="s">
        <v>5022</v>
      </c>
      <c r="E27" s="345" t="s">
        <v>5023</v>
      </c>
      <c r="F27" s="344" t="s">
        <v>5024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4991</v>
      </c>
      <c r="C28" s="344" t="s">
        <v>40</v>
      </c>
      <c r="D28" s="345" t="s">
        <v>5025</v>
      </c>
      <c r="E28" s="345" t="s">
        <v>5026</v>
      </c>
      <c r="F28" s="344" t="s">
        <v>5027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4991</v>
      </c>
      <c r="C29" s="344" t="s">
        <v>45</v>
      </c>
      <c r="D29" s="345" t="s">
        <v>5028</v>
      </c>
      <c r="E29" s="345" t="s">
        <v>5029</v>
      </c>
      <c r="F29" s="344" t="s">
        <v>5030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4991</v>
      </c>
      <c r="C30" s="344" t="s">
        <v>63</v>
      </c>
      <c r="D30" s="345" t="s">
        <v>5031</v>
      </c>
      <c r="E30" s="345" t="s">
        <v>5032</v>
      </c>
      <c r="F30" s="344" t="s">
        <v>5033</v>
      </c>
      <c r="G30" s="343" t="s">
        <v>25</v>
      </c>
      <c r="H30" s="346"/>
      <c r="I30" s="346"/>
      <c r="J30" s="346"/>
      <c r="K30" s="346"/>
    </row>
    <row r="31" spans="1:11">
      <c r="A31" s="339" t="s">
        <v>4991</v>
      </c>
      <c r="B31" s="339" t="s">
        <v>4991</v>
      </c>
      <c r="C31" s="340" t="s">
        <v>77</v>
      </c>
      <c r="D31" s="341" t="s">
        <v>4991</v>
      </c>
      <c r="E31" s="341" t="s">
        <v>4991</v>
      </c>
      <c r="F31" s="340" t="s">
        <v>4991</v>
      </c>
      <c r="G31" s="339" t="s">
        <v>4991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5034</v>
      </c>
      <c r="C32" s="344" t="s">
        <v>608</v>
      </c>
      <c r="D32" s="345" t="s">
        <v>5035</v>
      </c>
      <c r="E32" s="345" t="s">
        <v>5036</v>
      </c>
      <c r="F32" s="344" t="s">
        <v>5018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5037</v>
      </c>
      <c r="C33" s="344" t="s">
        <v>608</v>
      </c>
      <c r="D33" s="345" t="s">
        <v>5035</v>
      </c>
      <c r="E33" s="345" t="s">
        <v>5038</v>
      </c>
      <c r="F33" s="344" t="s">
        <v>5039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4991</v>
      </c>
      <c r="C34" s="344" t="s">
        <v>594</v>
      </c>
      <c r="D34" s="345" t="s">
        <v>5022</v>
      </c>
      <c r="E34" s="345" t="s">
        <v>5023</v>
      </c>
      <c r="F34" s="344" t="s">
        <v>5024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4991</v>
      </c>
      <c r="C35" s="344" t="s">
        <v>40</v>
      </c>
      <c r="D35" s="345" t="s">
        <v>5025</v>
      </c>
      <c r="E35" s="345" t="s">
        <v>5040</v>
      </c>
      <c r="F35" s="344" t="s">
        <v>5027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4991</v>
      </c>
      <c r="C36" s="344" t="s">
        <v>44</v>
      </c>
      <c r="D36" s="345" t="s">
        <v>5025</v>
      </c>
      <c r="E36" s="345" t="s">
        <v>5040</v>
      </c>
      <c r="F36" s="344" t="s">
        <v>5041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4991</v>
      </c>
      <c r="C37" s="344" t="s">
        <v>45</v>
      </c>
      <c r="D37" s="345" t="s">
        <v>5028</v>
      </c>
      <c r="E37" s="345" t="s">
        <v>5029</v>
      </c>
      <c r="F37" s="344" t="s">
        <v>5030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4991</v>
      </c>
      <c r="C38" s="344" t="s">
        <v>78</v>
      </c>
      <c r="D38" s="345" t="s">
        <v>5042</v>
      </c>
      <c r="E38" s="345" t="s">
        <v>4991</v>
      </c>
      <c r="F38" s="344" t="s">
        <v>5043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4991</v>
      </c>
      <c r="C39" s="344" t="s">
        <v>80</v>
      </c>
      <c r="D39" s="345" t="s">
        <v>5044</v>
      </c>
      <c r="E39" s="345" t="s">
        <v>5045</v>
      </c>
      <c r="F39" s="344" t="s">
        <v>5046</v>
      </c>
      <c r="G39" s="343" t="s">
        <v>29</v>
      </c>
      <c r="H39" s="346"/>
      <c r="I39" s="346"/>
      <c r="J39" s="346"/>
      <c r="K39" s="346"/>
    </row>
    <row r="40" spans="1:11">
      <c r="A40" s="339" t="s">
        <v>4991</v>
      </c>
      <c r="B40" s="339" t="s">
        <v>4991</v>
      </c>
      <c r="C40" s="340" t="s">
        <v>74</v>
      </c>
      <c r="D40" s="341" t="s">
        <v>4991</v>
      </c>
      <c r="E40" s="341" t="s">
        <v>4991</v>
      </c>
      <c r="F40" s="340" t="s">
        <v>4991</v>
      </c>
      <c r="G40" s="339" t="s">
        <v>4991</v>
      </c>
      <c r="H40" s="342"/>
      <c r="I40" s="342"/>
      <c r="J40" s="342"/>
      <c r="K40" s="342"/>
    </row>
    <row r="41" spans="1:11" ht="24">
      <c r="A41" s="343" t="s">
        <v>1286</v>
      </c>
      <c r="B41" s="343" t="s">
        <v>4991</v>
      </c>
      <c r="C41" s="344" t="s">
        <v>608</v>
      </c>
      <c r="D41" s="345" t="s">
        <v>5016</v>
      </c>
      <c r="E41" s="345" t="s">
        <v>5047</v>
      </c>
      <c r="F41" s="344" t="s">
        <v>5039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4991</v>
      </c>
      <c r="C42" s="344" t="s">
        <v>608</v>
      </c>
      <c r="D42" s="345" t="s">
        <v>5019</v>
      </c>
      <c r="E42" s="345" t="s">
        <v>5020</v>
      </c>
      <c r="F42" s="344" t="s">
        <v>5021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4991</v>
      </c>
      <c r="C43" s="344" t="s">
        <v>44</v>
      </c>
      <c r="D43" s="345" t="s">
        <v>5025</v>
      </c>
      <c r="E43" s="345" t="s">
        <v>5048</v>
      </c>
      <c r="F43" s="344" t="s">
        <v>5041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4991</v>
      </c>
      <c r="C44" s="344" t="s">
        <v>45</v>
      </c>
      <c r="D44" s="345" t="s">
        <v>5028</v>
      </c>
      <c r="E44" s="345" t="s">
        <v>5029</v>
      </c>
      <c r="F44" s="344" t="s">
        <v>5030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4991</v>
      </c>
      <c r="C45" s="344" t="s">
        <v>54</v>
      </c>
      <c r="D45" s="345" t="s">
        <v>5049</v>
      </c>
      <c r="E45" s="345" t="s">
        <v>5050</v>
      </c>
      <c r="F45" s="344" t="s">
        <v>5051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5034</v>
      </c>
      <c r="C46" s="344" t="s">
        <v>58</v>
      </c>
      <c r="D46" s="345" t="s">
        <v>5052</v>
      </c>
      <c r="E46" s="345" t="s">
        <v>5053</v>
      </c>
      <c r="F46" s="344" t="s">
        <v>5054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5037</v>
      </c>
      <c r="C47" s="344" t="s">
        <v>58</v>
      </c>
      <c r="D47" s="345" t="s">
        <v>5052</v>
      </c>
      <c r="E47" s="345" t="s">
        <v>5055</v>
      </c>
      <c r="F47" s="344" t="s">
        <v>5056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4991</v>
      </c>
      <c r="C48" s="344" t="s">
        <v>60</v>
      </c>
      <c r="D48" s="345" t="s">
        <v>5057</v>
      </c>
      <c r="E48" s="345" t="s">
        <v>5058</v>
      </c>
      <c r="F48" s="344" t="s">
        <v>5059</v>
      </c>
      <c r="G48" s="343" t="s">
        <v>25</v>
      </c>
      <c r="H48" s="346"/>
      <c r="I48" s="346"/>
      <c r="J48" s="346"/>
      <c r="K48" s="346"/>
    </row>
    <row r="49" spans="1:11">
      <c r="A49" s="339" t="s">
        <v>4991</v>
      </c>
      <c r="B49" s="339" t="s">
        <v>4991</v>
      </c>
      <c r="C49" s="340" t="s">
        <v>1432</v>
      </c>
      <c r="D49" s="341" t="s">
        <v>4991</v>
      </c>
      <c r="E49" s="341" t="s">
        <v>4991</v>
      </c>
      <c r="F49" s="340" t="s">
        <v>4991</v>
      </c>
      <c r="G49" s="339" t="s">
        <v>4991</v>
      </c>
      <c r="H49" s="342"/>
      <c r="I49" s="342"/>
      <c r="J49" s="342"/>
      <c r="K49" s="342"/>
    </row>
    <row r="50" spans="1:11" ht="24">
      <c r="A50" s="343" t="s">
        <v>2202</v>
      </c>
      <c r="B50" s="343" t="s">
        <v>4991</v>
      </c>
      <c r="C50" s="344" t="s">
        <v>3920</v>
      </c>
      <c r="D50" s="345" t="s">
        <v>4991</v>
      </c>
      <c r="E50" s="345" t="s">
        <v>5060</v>
      </c>
      <c r="F50" s="344" t="s">
        <v>5061</v>
      </c>
      <c r="G50" s="343" t="s">
        <v>21</v>
      </c>
      <c r="H50" s="346"/>
      <c r="I50" s="346"/>
      <c r="J50" s="346"/>
      <c r="K50" s="346"/>
    </row>
    <row r="51" spans="1:11">
      <c r="A51" s="335" t="s">
        <v>4991</v>
      </c>
      <c r="B51" s="335" t="s">
        <v>4991</v>
      </c>
      <c r="C51" s="336" t="s">
        <v>105</v>
      </c>
      <c r="D51" s="337" t="s">
        <v>4991</v>
      </c>
      <c r="E51" s="337" t="s">
        <v>4991</v>
      </c>
      <c r="F51" s="336" t="s">
        <v>4991</v>
      </c>
      <c r="G51" s="335" t="s">
        <v>4991</v>
      </c>
      <c r="H51" s="338"/>
      <c r="I51" s="338"/>
      <c r="J51" s="338"/>
      <c r="K51" s="338"/>
    </row>
    <row r="52" spans="1:11">
      <c r="A52" s="339" t="s">
        <v>4991</v>
      </c>
      <c r="B52" s="339" t="s">
        <v>4991</v>
      </c>
      <c r="C52" s="340" t="s">
        <v>106</v>
      </c>
      <c r="D52" s="341" t="s">
        <v>4991</v>
      </c>
      <c r="E52" s="341" t="s">
        <v>4991</v>
      </c>
      <c r="F52" s="340" t="s">
        <v>4991</v>
      </c>
      <c r="G52" s="339" t="s">
        <v>4991</v>
      </c>
      <c r="H52" s="342"/>
      <c r="I52" s="342"/>
      <c r="J52" s="342"/>
      <c r="K52" s="342"/>
    </row>
    <row r="53" spans="1:11" ht="48">
      <c r="A53" s="343" t="s">
        <v>2253</v>
      </c>
      <c r="B53" s="343" t="s">
        <v>4991</v>
      </c>
      <c r="C53" s="344" t="s">
        <v>107</v>
      </c>
      <c r="D53" s="345" t="s">
        <v>5062</v>
      </c>
      <c r="E53" s="345" t="s">
        <v>5063</v>
      </c>
      <c r="F53" s="344" t="s">
        <v>5064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4991</v>
      </c>
      <c r="C54" s="344" t="s">
        <v>121</v>
      </c>
      <c r="D54" s="345" t="s">
        <v>5065</v>
      </c>
      <c r="E54" s="345" t="s">
        <v>5066</v>
      </c>
      <c r="F54" s="344" t="s">
        <v>5067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5034</v>
      </c>
      <c r="C55" s="344" t="s">
        <v>121</v>
      </c>
      <c r="D55" s="345" t="s">
        <v>5068</v>
      </c>
      <c r="E55" s="345" t="s">
        <v>5069</v>
      </c>
      <c r="F55" s="344" t="s">
        <v>5070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5037</v>
      </c>
      <c r="C56" s="344" t="s">
        <v>121</v>
      </c>
      <c r="D56" s="345" t="s">
        <v>5068</v>
      </c>
      <c r="E56" s="345" t="s">
        <v>5071</v>
      </c>
      <c r="F56" s="344" t="s">
        <v>5072</v>
      </c>
      <c r="G56" s="343" t="s">
        <v>21</v>
      </c>
      <c r="H56" s="346"/>
      <c r="I56" s="346"/>
      <c r="J56" s="346"/>
      <c r="K56" s="346"/>
    </row>
    <row r="57" spans="1:11">
      <c r="A57" s="339" t="s">
        <v>4991</v>
      </c>
      <c r="B57" s="339" t="s">
        <v>4991</v>
      </c>
      <c r="C57" s="340" t="s">
        <v>123</v>
      </c>
      <c r="D57" s="341" t="s">
        <v>4991</v>
      </c>
      <c r="E57" s="341" t="s">
        <v>4991</v>
      </c>
      <c r="F57" s="340" t="s">
        <v>4991</v>
      </c>
      <c r="G57" s="339" t="s">
        <v>4991</v>
      </c>
      <c r="H57" s="342"/>
      <c r="I57" s="342"/>
      <c r="J57" s="342"/>
      <c r="K57" s="342"/>
    </row>
    <row r="58" spans="1:11">
      <c r="A58" s="343" t="s">
        <v>2296</v>
      </c>
      <c r="B58" s="343" t="s">
        <v>4991</v>
      </c>
      <c r="C58" s="344" t="s">
        <v>124</v>
      </c>
      <c r="D58" s="345" t="s">
        <v>5073</v>
      </c>
      <c r="E58" s="345" t="s">
        <v>4991</v>
      </c>
      <c r="F58" s="344" t="s">
        <v>5074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4991</v>
      </c>
      <c r="C59" s="344" t="s">
        <v>132</v>
      </c>
      <c r="D59" s="345" t="s">
        <v>5073</v>
      </c>
      <c r="E59" s="345" t="s">
        <v>4991</v>
      </c>
      <c r="F59" s="344" t="s">
        <v>5075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5037</v>
      </c>
      <c r="C60" s="344" t="s">
        <v>132</v>
      </c>
      <c r="D60" s="345" t="s">
        <v>5076</v>
      </c>
      <c r="E60" s="345" t="s">
        <v>5077</v>
      </c>
      <c r="F60" s="344" t="s">
        <v>5078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4991</v>
      </c>
      <c r="C61" s="344" t="s">
        <v>132</v>
      </c>
      <c r="D61" s="345" t="s">
        <v>5079</v>
      </c>
      <c r="E61" s="345" t="s">
        <v>4991</v>
      </c>
      <c r="F61" s="344" t="s">
        <v>5080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4991</v>
      </c>
      <c r="C62" s="344" t="s">
        <v>132</v>
      </c>
      <c r="D62" s="345" t="s">
        <v>5081</v>
      </c>
      <c r="E62" s="345" t="s">
        <v>4991</v>
      </c>
      <c r="F62" s="344" t="s">
        <v>5082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4991</v>
      </c>
      <c r="C63" s="344" t="s">
        <v>136</v>
      </c>
      <c r="D63" s="345" t="s">
        <v>5073</v>
      </c>
      <c r="E63" s="345" t="s">
        <v>4991</v>
      </c>
      <c r="F63" s="344" t="s">
        <v>5075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4991</v>
      </c>
      <c r="C64" s="344" t="s">
        <v>136</v>
      </c>
      <c r="D64" s="345" t="s">
        <v>5076</v>
      </c>
      <c r="E64" s="345" t="s">
        <v>5077</v>
      </c>
      <c r="F64" s="344" t="s">
        <v>5078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4991</v>
      </c>
      <c r="C65" s="344" t="s">
        <v>137</v>
      </c>
      <c r="D65" s="345" t="s">
        <v>5083</v>
      </c>
      <c r="E65" s="345" t="s">
        <v>4991</v>
      </c>
      <c r="F65" s="344" t="s">
        <v>5084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4991</v>
      </c>
      <c r="C66" s="344" t="s">
        <v>137</v>
      </c>
      <c r="D66" s="345" t="s">
        <v>5085</v>
      </c>
      <c r="E66" s="345" t="s">
        <v>5086</v>
      </c>
      <c r="F66" s="344" t="s">
        <v>5087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4991</v>
      </c>
      <c r="C67" s="344" t="s">
        <v>137</v>
      </c>
      <c r="D67" s="345" t="s">
        <v>5079</v>
      </c>
      <c r="E67" s="345" t="s">
        <v>4991</v>
      </c>
      <c r="F67" s="344" t="s">
        <v>5088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4991</v>
      </c>
      <c r="C68" s="344" t="s">
        <v>137</v>
      </c>
      <c r="D68" s="345" t="s">
        <v>5081</v>
      </c>
      <c r="E68" s="345" t="s">
        <v>5089</v>
      </c>
      <c r="F68" s="344" t="s">
        <v>5090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4991</v>
      </c>
      <c r="C69" s="344" t="s">
        <v>141</v>
      </c>
      <c r="D69" s="345" t="s">
        <v>5091</v>
      </c>
      <c r="E69" s="345" t="s">
        <v>5092</v>
      </c>
      <c r="F69" s="344" t="s">
        <v>5093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4991</v>
      </c>
      <c r="C70" s="344" t="s">
        <v>141</v>
      </c>
      <c r="D70" s="345" t="s">
        <v>5094</v>
      </c>
      <c r="E70" s="345" t="s">
        <v>5095</v>
      </c>
      <c r="F70" s="344" t="s">
        <v>5096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4991</v>
      </c>
      <c r="C71" s="344" t="s">
        <v>141</v>
      </c>
      <c r="D71" s="345" t="s">
        <v>5097</v>
      </c>
      <c r="E71" s="345" t="s">
        <v>5098</v>
      </c>
      <c r="F71" s="344" t="s">
        <v>5099</v>
      </c>
      <c r="G71" s="343" t="s">
        <v>25</v>
      </c>
      <c r="H71" s="346"/>
      <c r="I71" s="346"/>
      <c r="J71" s="346"/>
      <c r="K71" s="346"/>
    </row>
    <row r="72" spans="1:11">
      <c r="A72" s="339" t="s">
        <v>4991</v>
      </c>
      <c r="B72" s="339" t="s">
        <v>4991</v>
      </c>
      <c r="C72" s="340" t="s">
        <v>142</v>
      </c>
      <c r="D72" s="341" t="s">
        <v>4991</v>
      </c>
      <c r="E72" s="341" t="s">
        <v>4991</v>
      </c>
      <c r="F72" s="340" t="s">
        <v>4991</v>
      </c>
      <c r="G72" s="339" t="s">
        <v>4991</v>
      </c>
      <c r="H72" s="342"/>
      <c r="I72" s="342"/>
      <c r="J72" s="342"/>
      <c r="K72" s="342"/>
    </row>
    <row r="73" spans="1:11" ht="24">
      <c r="A73" s="343" t="s">
        <v>2351</v>
      </c>
      <c r="B73" s="343" t="s">
        <v>4991</v>
      </c>
      <c r="C73" s="344" t="s">
        <v>143</v>
      </c>
      <c r="D73" s="345" t="s">
        <v>5100</v>
      </c>
      <c r="E73" s="345" t="s">
        <v>5101</v>
      </c>
      <c r="F73" s="344" t="s">
        <v>5102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4991</v>
      </c>
      <c r="C74" s="344" t="s">
        <v>152</v>
      </c>
      <c r="D74" s="345" t="s">
        <v>5103</v>
      </c>
      <c r="E74" s="345" t="s">
        <v>5104</v>
      </c>
      <c r="F74" s="344" t="s">
        <v>5105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5034</v>
      </c>
      <c r="C75" s="344" t="s">
        <v>152</v>
      </c>
      <c r="D75" s="345" t="s">
        <v>5106</v>
      </c>
      <c r="E75" s="345" t="s">
        <v>5107</v>
      </c>
      <c r="F75" s="344" t="s">
        <v>5108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5037</v>
      </c>
      <c r="C76" s="344" t="s">
        <v>152</v>
      </c>
      <c r="D76" s="345" t="s">
        <v>5106</v>
      </c>
      <c r="E76" s="345" t="s">
        <v>5109</v>
      </c>
      <c r="F76" s="344" t="s">
        <v>5110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4991</v>
      </c>
      <c r="C77" s="344" t="s">
        <v>152</v>
      </c>
      <c r="D77" s="345" t="s">
        <v>5111</v>
      </c>
      <c r="E77" s="345" t="s">
        <v>5112</v>
      </c>
      <c r="F77" s="344" t="s">
        <v>5113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4991</v>
      </c>
      <c r="C78" s="344" t="s">
        <v>161</v>
      </c>
      <c r="D78" s="345" t="s">
        <v>5114</v>
      </c>
      <c r="E78" s="345" t="s">
        <v>5095</v>
      </c>
      <c r="F78" s="344" t="s">
        <v>5115</v>
      </c>
      <c r="G78" s="343" t="s">
        <v>25</v>
      </c>
      <c r="H78" s="346"/>
      <c r="I78" s="346"/>
      <c r="J78" s="346"/>
      <c r="K78" s="346"/>
    </row>
    <row r="79" spans="1:11">
      <c r="A79" s="339" t="s">
        <v>4991</v>
      </c>
      <c r="B79" s="339" t="s">
        <v>4991</v>
      </c>
      <c r="C79" s="340" t="s">
        <v>162</v>
      </c>
      <c r="D79" s="341" t="s">
        <v>4991</v>
      </c>
      <c r="E79" s="341" t="s">
        <v>4991</v>
      </c>
      <c r="F79" s="340" t="s">
        <v>4991</v>
      </c>
      <c r="G79" s="339" t="s">
        <v>4991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5034</v>
      </c>
      <c r="C80" s="344" t="s">
        <v>163</v>
      </c>
      <c r="D80" s="345" t="s">
        <v>5116</v>
      </c>
      <c r="E80" s="345" t="s">
        <v>4991</v>
      </c>
      <c r="F80" s="344" t="s">
        <v>5117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5037</v>
      </c>
      <c r="C81" s="344" t="s">
        <v>163</v>
      </c>
      <c r="D81" s="345" t="s">
        <v>5116</v>
      </c>
      <c r="E81" s="345" t="s">
        <v>5118</v>
      </c>
      <c r="F81" s="344" t="s">
        <v>4991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5034</v>
      </c>
      <c r="C82" s="344" t="s">
        <v>163</v>
      </c>
      <c r="D82" s="345" t="s">
        <v>5119</v>
      </c>
      <c r="E82" s="345" t="s">
        <v>5120</v>
      </c>
      <c r="F82" s="344" t="s">
        <v>5117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5037</v>
      </c>
      <c r="C83" s="344" t="s">
        <v>163</v>
      </c>
      <c r="D83" s="345" t="s">
        <v>5119</v>
      </c>
      <c r="E83" s="345" t="s">
        <v>5121</v>
      </c>
      <c r="F83" s="344" t="s">
        <v>4991</v>
      </c>
      <c r="G83" s="343" t="s">
        <v>21</v>
      </c>
      <c r="H83" s="346"/>
      <c r="I83" s="346"/>
      <c r="J83" s="346"/>
      <c r="K83" s="346"/>
    </row>
    <row r="84" spans="1:11">
      <c r="A84" s="339" t="s">
        <v>4991</v>
      </c>
      <c r="B84" s="339" t="s">
        <v>4991</v>
      </c>
      <c r="C84" s="340" t="s">
        <v>168</v>
      </c>
      <c r="D84" s="341" t="s">
        <v>4991</v>
      </c>
      <c r="E84" s="341" t="s">
        <v>4991</v>
      </c>
      <c r="F84" s="340" t="s">
        <v>4991</v>
      </c>
      <c r="G84" s="339" t="s">
        <v>4991</v>
      </c>
      <c r="H84" s="342"/>
      <c r="I84" s="342"/>
      <c r="J84" s="342"/>
      <c r="K84" s="342"/>
    </row>
    <row r="85" spans="1:11" ht="24">
      <c r="A85" s="343" t="s">
        <v>2437</v>
      </c>
      <c r="B85" s="343" t="s">
        <v>4991</v>
      </c>
      <c r="C85" s="344" t="s">
        <v>179</v>
      </c>
      <c r="D85" s="345" t="s">
        <v>5122</v>
      </c>
      <c r="E85" s="345" t="s">
        <v>5123</v>
      </c>
      <c r="F85" s="344" t="s">
        <v>5124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4991</v>
      </c>
      <c r="C86" s="344" t="s">
        <v>3982</v>
      </c>
      <c r="D86" s="345" t="s">
        <v>4991</v>
      </c>
      <c r="E86" s="345" t="s">
        <v>5125</v>
      </c>
      <c r="F86" s="344" t="s">
        <v>5126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4991</v>
      </c>
      <c r="C87" s="344" t="s">
        <v>85</v>
      </c>
      <c r="D87" s="345" t="s">
        <v>5127</v>
      </c>
      <c r="E87" s="345" t="s">
        <v>5128</v>
      </c>
      <c r="F87" s="344" t="s">
        <v>5129</v>
      </c>
      <c r="G87" s="343" t="s">
        <v>21</v>
      </c>
      <c r="H87" s="346"/>
      <c r="I87" s="346"/>
      <c r="J87" s="346"/>
      <c r="K87" s="346"/>
    </row>
    <row r="88" spans="1:11">
      <c r="A88" s="339" t="s">
        <v>4991</v>
      </c>
      <c r="B88" s="339" t="s">
        <v>4991</v>
      </c>
      <c r="C88" s="340" t="s">
        <v>196</v>
      </c>
      <c r="D88" s="341" t="s">
        <v>4991</v>
      </c>
      <c r="E88" s="341" t="s">
        <v>4991</v>
      </c>
      <c r="F88" s="340" t="s">
        <v>4991</v>
      </c>
      <c r="G88" s="339" t="s">
        <v>4991</v>
      </c>
      <c r="H88" s="342"/>
      <c r="I88" s="342"/>
      <c r="J88" s="342"/>
      <c r="K88" s="342"/>
    </row>
    <row r="89" spans="1:11" ht="24">
      <c r="A89" s="343" t="s">
        <v>2473</v>
      </c>
      <c r="B89" s="343" t="s">
        <v>4991</v>
      </c>
      <c r="C89" s="344" t="s">
        <v>2474</v>
      </c>
      <c r="D89" s="345" t="s">
        <v>5130</v>
      </c>
      <c r="E89" s="345" t="s">
        <v>5131</v>
      </c>
      <c r="F89" s="344" t="s">
        <v>5132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5034</v>
      </c>
      <c r="C90" s="344" t="s">
        <v>2474</v>
      </c>
      <c r="D90" s="345" t="s">
        <v>5133</v>
      </c>
      <c r="E90" s="345" t="s">
        <v>5134</v>
      </c>
      <c r="F90" s="344" t="s">
        <v>5132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5037</v>
      </c>
      <c r="C91" s="344" t="s">
        <v>2474</v>
      </c>
      <c r="D91" s="345" t="s">
        <v>5133</v>
      </c>
      <c r="E91" s="345" t="s">
        <v>5135</v>
      </c>
      <c r="F91" s="344" t="s">
        <v>5132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4991</v>
      </c>
      <c r="C92" s="344" t="s">
        <v>2512</v>
      </c>
      <c r="D92" s="345" t="s">
        <v>5130</v>
      </c>
      <c r="E92" s="345" t="s">
        <v>5131</v>
      </c>
      <c r="F92" s="344" t="s">
        <v>5136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4991</v>
      </c>
      <c r="C93" s="344" t="s">
        <v>2512</v>
      </c>
      <c r="D93" s="345" t="s">
        <v>5133</v>
      </c>
      <c r="E93" s="345" t="s">
        <v>5134</v>
      </c>
      <c r="F93" s="344" t="s">
        <v>5136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4991</v>
      </c>
      <c r="C94" s="344" t="s">
        <v>2512</v>
      </c>
      <c r="D94" s="345" t="s">
        <v>5137</v>
      </c>
      <c r="E94" s="345" t="s">
        <v>5131</v>
      </c>
      <c r="F94" s="344" t="s">
        <v>5138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4991</v>
      </c>
      <c r="C95" s="344" t="s">
        <v>2512</v>
      </c>
      <c r="D95" s="345" t="s">
        <v>5139</v>
      </c>
      <c r="E95" s="345" t="s">
        <v>5134</v>
      </c>
      <c r="F95" s="344" t="s">
        <v>5138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4991</v>
      </c>
      <c r="C96" s="344" t="s">
        <v>2648</v>
      </c>
      <c r="D96" s="345" t="s">
        <v>5140</v>
      </c>
      <c r="E96" s="345" t="s">
        <v>5131</v>
      </c>
      <c r="F96" s="344" t="s">
        <v>5141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4991</v>
      </c>
      <c r="C97" s="344" t="s">
        <v>2648</v>
      </c>
      <c r="D97" s="345" t="s">
        <v>5142</v>
      </c>
      <c r="E97" s="345" t="s">
        <v>5135</v>
      </c>
      <c r="F97" s="344" t="s">
        <v>5141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4991</v>
      </c>
      <c r="C98" s="344" t="s">
        <v>2685</v>
      </c>
      <c r="D98" s="345" t="s">
        <v>5143</v>
      </c>
      <c r="E98" s="345" t="s">
        <v>5144</v>
      </c>
      <c r="F98" s="344" t="s">
        <v>5145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4991</v>
      </c>
      <c r="C99" s="344" t="s">
        <v>2740</v>
      </c>
      <c r="D99" s="345" t="s">
        <v>5143</v>
      </c>
      <c r="E99" s="345" t="s">
        <v>5131</v>
      </c>
      <c r="F99" s="344" t="s">
        <v>5146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4991</v>
      </c>
      <c r="C100" s="344" t="s">
        <v>228</v>
      </c>
      <c r="D100" s="345" t="s">
        <v>5147</v>
      </c>
      <c r="E100" s="345" t="s">
        <v>4991</v>
      </c>
      <c r="F100" s="344" t="s">
        <v>5148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5034</v>
      </c>
      <c r="C101" s="344" t="s">
        <v>2770</v>
      </c>
      <c r="D101" s="345" t="s">
        <v>5149</v>
      </c>
      <c r="E101" s="345" t="s">
        <v>5150</v>
      </c>
      <c r="F101" s="344" t="s">
        <v>5151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5037</v>
      </c>
      <c r="C102" s="344" t="s">
        <v>2770</v>
      </c>
      <c r="D102" s="345" t="s">
        <v>5149</v>
      </c>
      <c r="E102" s="345" t="s">
        <v>5152</v>
      </c>
      <c r="F102" s="344" t="s">
        <v>5151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5153</v>
      </c>
      <c r="C103" s="344" t="s">
        <v>2770</v>
      </c>
      <c r="D103" s="345" t="s">
        <v>5149</v>
      </c>
      <c r="E103" s="345" t="s">
        <v>5154</v>
      </c>
      <c r="F103" s="344" t="s">
        <v>5151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5155</v>
      </c>
      <c r="C104" s="344" t="s">
        <v>2770</v>
      </c>
      <c r="D104" s="345" t="s">
        <v>5149</v>
      </c>
      <c r="E104" s="345" t="s">
        <v>5156</v>
      </c>
      <c r="F104" s="344" t="s">
        <v>5151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5034</v>
      </c>
      <c r="C105" s="344" t="s">
        <v>2778</v>
      </c>
      <c r="D105" s="345" t="s">
        <v>5157</v>
      </c>
      <c r="E105" s="345" t="s">
        <v>5158</v>
      </c>
      <c r="F105" s="344" t="s">
        <v>5159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5037</v>
      </c>
      <c r="C106" s="344" t="s">
        <v>2778</v>
      </c>
      <c r="D106" s="345" t="s">
        <v>5157</v>
      </c>
      <c r="E106" s="345" t="s">
        <v>5160</v>
      </c>
      <c r="F106" s="344" t="s">
        <v>5159</v>
      </c>
      <c r="G106" s="343" t="s">
        <v>29</v>
      </c>
      <c r="H106" s="346"/>
      <c r="I106" s="346"/>
      <c r="J106" s="346"/>
      <c r="K106" s="346"/>
    </row>
    <row r="107" spans="1:11">
      <c r="A107" s="339" t="s">
        <v>4991</v>
      </c>
      <c r="B107" s="339" t="s">
        <v>4991</v>
      </c>
      <c r="C107" s="340" t="s">
        <v>234</v>
      </c>
      <c r="D107" s="341" t="s">
        <v>4991</v>
      </c>
      <c r="E107" s="341" t="s">
        <v>4991</v>
      </c>
      <c r="F107" s="340" t="s">
        <v>4991</v>
      </c>
      <c r="G107" s="339" t="s">
        <v>4991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4991</v>
      </c>
      <c r="C108" s="344" t="s">
        <v>236</v>
      </c>
      <c r="D108" s="345" t="s">
        <v>5161</v>
      </c>
      <c r="E108" s="345" t="s">
        <v>5162</v>
      </c>
      <c r="F108" s="344" t="s">
        <v>5163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4991</v>
      </c>
      <c r="C109" s="344" t="s">
        <v>239</v>
      </c>
      <c r="D109" s="345" t="s">
        <v>4991</v>
      </c>
      <c r="E109" s="345" t="s">
        <v>5164</v>
      </c>
      <c r="F109" s="344" t="s">
        <v>5165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4991</v>
      </c>
      <c r="C110" s="344" t="s">
        <v>242</v>
      </c>
      <c r="D110" s="345" t="s">
        <v>4991</v>
      </c>
      <c r="E110" s="345" t="s">
        <v>5166</v>
      </c>
      <c r="F110" s="344" t="s">
        <v>5167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4991</v>
      </c>
      <c r="C111" s="344" t="s">
        <v>246</v>
      </c>
      <c r="D111" s="345" t="s">
        <v>5168</v>
      </c>
      <c r="E111" s="345" t="s">
        <v>5169</v>
      </c>
      <c r="F111" s="344" t="s">
        <v>5170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4991</v>
      </c>
      <c r="C112" s="344" t="s">
        <v>258</v>
      </c>
      <c r="D112" s="345" t="s">
        <v>5171</v>
      </c>
      <c r="E112" s="345" t="s">
        <v>5172</v>
      </c>
      <c r="F112" s="344" t="s">
        <v>5173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4991</v>
      </c>
      <c r="C113" s="344" t="s">
        <v>258</v>
      </c>
      <c r="D113" s="345" t="s">
        <v>5174</v>
      </c>
      <c r="E113" s="345" t="s">
        <v>5175</v>
      </c>
      <c r="F113" s="344" t="s">
        <v>5176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4991</v>
      </c>
      <c r="C114" s="344" t="s">
        <v>268</v>
      </c>
      <c r="D114" s="345" t="s">
        <v>5177</v>
      </c>
      <c r="E114" s="345" t="s">
        <v>5178</v>
      </c>
      <c r="F114" s="344" t="s">
        <v>5179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4991</v>
      </c>
      <c r="C115" s="344" t="s">
        <v>285</v>
      </c>
      <c r="D115" s="345" t="s">
        <v>5180</v>
      </c>
      <c r="E115" s="345" t="s">
        <v>5181</v>
      </c>
      <c r="F115" s="344" t="s">
        <v>5182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4991</v>
      </c>
      <c r="C116" s="344" t="s">
        <v>288</v>
      </c>
      <c r="D116" s="345" t="s">
        <v>5183</v>
      </c>
      <c r="E116" s="345" t="s">
        <v>5184</v>
      </c>
      <c r="F116" s="344" t="s">
        <v>5185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4991</v>
      </c>
      <c r="C117" s="344" t="s">
        <v>289</v>
      </c>
      <c r="D117" s="345" t="s">
        <v>5183</v>
      </c>
      <c r="E117" s="345" t="s">
        <v>5186</v>
      </c>
      <c r="F117" s="344" t="s">
        <v>5187</v>
      </c>
      <c r="G117" s="343" t="s">
        <v>21</v>
      </c>
      <c r="H117" s="346"/>
      <c r="I117" s="346"/>
      <c r="J117" s="346"/>
      <c r="K117" s="346"/>
    </row>
    <row r="118" spans="1:11">
      <c r="A118" s="339" t="s">
        <v>4991</v>
      </c>
      <c r="B118" s="339" t="s">
        <v>4991</v>
      </c>
      <c r="C118" s="340" t="s">
        <v>315</v>
      </c>
      <c r="D118" s="341" t="s">
        <v>4991</v>
      </c>
      <c r="E118" s="341" t="s">
        <v>4991</v>
      </c>
      <c r="F118" s="340" t="s">
        <v>4991</v>
      </c>
      <c r="G118" s="339" t="s">
        <v>4991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5034</v>
      </c>
      <c r="C119" s="344" t="s">
        <v>316</v>
      </c>
      <c r="D119" s="345" t="s">
        <v>5188</v>
      </c>
      <c r="E119" s="345" t="s">
        <v>5189</v>
      </c>
      <c r="F119" s="344" t="s">
        <v>5190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5037</v>
      </c>
      <c r="C120" s="344" t="s">
        <v>316</v>
      </c>
      <c r="D120" s="345" t="s">
        <v>5188</v>
      </c>
      <c r="E120" s="345" t="s">
        <v>5191</v>
      </c>
      <c r="F120" s="344" t="s">
        <v>5192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4991</v>
      </c>
      <c r="C121" s="344" t="s">
        <v>316</v>
      </c>
      <c r="D121" s="345" t="s">
        <v>5193</v>
      </c>
      <c r="E121" s="345" t="s">
        <v>5194</v>
      </c>
      <c r="F121" s="344" t="s">
        <v>5195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4991</v>
      </c>
      <c r="C122" s="344" t="s">
        <v>316</v>
      </c>
      <c r="D122" s="345" t="s">
        <v>5196</v>
      </c>
      <c r="E122" s="345" t="s">
        <v>5197</v>
      </c>
      <c r="F122" s="344" t="s">
        <v>5198</v>
      </c>
      <c r="G122" s="343" t="s">
        <v>21</v>
      </c>
      <c r="H122" s="346"/>
      <c r="I122" s="346"/>
      <c r="J122" s="346"/>
      <c r="K122" s="346"/>
    </row>
    <row r="123" spans="1:11">
      <c r="A123" s="339" t="s">
        <v>4991</v>
      </c>
      <c r="B123" s="339" t="s">
        <v>4991</v>
      </c>
      <c r="C123" s="340" t="s">
        <v>345</v>
      </c>
      <c r="D123" s="341" t="s">
        <v>4991</v>
      </c>
      <c r="E123" s="341" t="s">
        <v>4991</v>
      </c>
      <c r="F123" s="340" t="s">
        <v>4991</v>
      </c>
      <c r="G123" s="339" t="s">
        <v>4991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4991</v>
      </c>
      <c r="C124" s="344" t="s">
        <v>346</v>
      </c>
      <c r="D124" s="345" t="s">
        <v>5199</v>
      </c>
      <c r="E124" s="345" t="s">
        <v>4991</v>
      </c>
      <c r="F124" s="344" t="s">
        <v>5200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4991</v>
      </c>
      <c r="C125" s="344" t="s">
        <v>346</v>
      </c>
      <c r="D125" s="345" t="s">
        <v>5201</v>
      </c>
      <c r="E125" s="345" t="s">
        <v>4991</v>
      </c>
      <c r="F125" s="344" t="s">
        <v>5200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4991</v>
      </c>
      <c r="C126" s="344" t="s">
        <v>353</v>
      </c>
      <c r="D126" s="345" t="s">
        <v>5199</v>
      </c>
      <c r="E126" s="345" t="s">
        <v>4991</v>
      </c>
      <c r="F126" s="344" t="s">
        <v>5200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4991</v>
      </c>
      <c r="C127" s="344" t="s">
        <v>1573</v>
      </c>
      <c r="D127" s="345" t="s">
        <v>5202</v>
      </c>
      <c r="E127" s="345" t="s">
        <v>4991</v>
      </c>
      <c r="F127" s="344" t="s">
        <v>5203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4991</v>
      </c>
      <c r="C128" s="344" t="s">
        <v>1573</v>
      </c>
      <c r="D128" s="345" t="s">
        <v>5204</v>
      </c>
      <c r="E128" s="345" t="s">
        <v>4991</v>
      </c>
      <c r="F128" s="344" t="s">
        <v>5203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4991</v>
      </c>
      <c r="C129" s="344" t="s">
        <v>355</v>
      </c>
      <c r="D129" s="345" t="s">
        <v>5205</v>
      </c>
      <c r="E129" s="345" t="s">
        <v>4991</v>
      </c>
      <c r="F129" s="344" t="s">
        <v>5206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4991</v>
      </c>
      <c r="C130" s="344" t="s">
        <v>356</v>
      </c>
      <c r="D130" s="345" t="s">
        <v>5207</v>
      </c>
      <c r="E130" s="345" t="s">
        <v>4991</v>
      </c>
      <c r="F130" s="344" t="s">
        <v>5208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4991</v>
      </c>
      <c r="C131" s="344" t="s">
        <v>360</v>
      </c>
      <c r="D131" s="345" t="s">
        <v>5209</v>
      </c>
      <c r="E131" s="345" t="s">
        <v>5210</v>
      </c>
      <c r="F131" s="344" t="s">
        <v>5211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4991</v>
      </c>
      <c r="C132" s="344" t="s">
        <v>360</v>
      </c>
      <c r="D132" s="345" t="s">
        <v>5212</v>
      </c>
      <c r="E132" s="345" t="s">
        <v>5213</v>
      </c>
      <c r="F132" s="344" t="s">
        <v>5211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4991</v>
      </c>
      <c r="C133" s="344" t="s">
        <v>366</v>
      </c>
      <c r="D133" s="345" t="s">
        <v>5214</v>
      </c>
      <c r="E133" s="345" t="s">
        <v>5215</v>
      </c>
      <c r="F133" s="344" t="s">
        <v>5216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4991</v>
      </c>
      <c r="C134" s="344" t="s">
        <v>369</v>
      </c>
      <c r="D134" s="345" t="s">
        <v>5217</v>
      </c>
      <c r="E134" s="345" t="s">
        <v>5218</v>
      </c>
      <c r="F134" s="344" t="s">
        <v>5216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4991</v>
      </c>
      <c r="C135" s="344" t="s">
        <v>379</v>
      </c>
      <c r="D135" s="345" t="s">
        <v>5219</v>
      </c>
      <c r="E135" s="345" t="s">
        <v>5220</v>
      </c>
      <c r="F135" s="344" t="s">
        <v>5221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4991</v>
      </c>
      <c r="C136" s="344" t="s">
        <v>385</v>
      </c>
      <c r="D136" s="345" t="s">
        <v>4991</v>
      </c>
      <c r="E136" s="345" t="s">
        <v>4991</v>
      </c>
      <c r="F136" s="344" t="s">
        <v>5222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5034</v>
      </c>
      <c r="C137" s="344" t="s">
        <v>394</v>
      </c>
      <c r="D137" s="345" t="s">
        <v>5223</v>
      </c>
      <c r="E137" s="345" t="s">
        <v>5224</v>
      </c>
      <c r="F137" s="344" t="s">
        <v>5225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5037</v>
      </c>
      <c r="C138" s="344" t="s">
        <v>394</v>
      </c>
      <c r="D138" s="345" t="s">
        <v>5223</v>
      </c>
      <c r="E138" s="345" t="s">
        <v>5226</v>
      </c>
      <c r="F138" s="344" t="s">
        <v>5225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4991</v>
      </c>
      <c r="C139" s="344" t="s">
        <v>396</v>
      </c>
      <c r="D139" s="345" t="s">
        <v>5223</v>
      </c>
      <c r="E139" s="345" t="s">
        <v>4991</v>
      </c>
      <c r="F139" s="344" t="s">
        <v>5227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4991</v>
      </c>
      <c r="C140" s="344" t="s">
        <v>397</v>
      </c>
      <c r="D140" s="345" t="s">
        <v>5223</v>
      </c>
      <c r="E140" s="345" t="s">
        <v>4991</v>
      </c>
      <c r="F140" s="344" t="s">
        <v>5228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4991</v>
      </c>
      <c r="C141" s="344" t="s">
        <v>401</v>
      </c>
      <c r="D141" s="345" t="s">
        <v>5223</v>
      </c>
      <c r="E141" s="345" t="s">
        <v>4991</v>
      </c>
      <c r="F141" s="344" t="s">
        <v>5229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4991</v>
      </c>
      <c r="C142" s="344" t="s">
        <v>412</v>
      </c>
      <c r="D142" s="345" t="s">
        <v>4991</v>
      </c>
      <c r="E142" s="345" t="s">
        <v>4991</v>
      </c>
      <c r="F142" s="344" t="s">
        <v>5230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4991</v>
      </c>
      <c r="C143" s="344" t="s">
        <v>418</v>
      </c>
      <c r="D143" s="345" t="s">
        <v>5231</v>
      </c>
      <c r="E143" s="345" t="s">
        <v>5232</v>
      </c>
      <c r="F143" s="344" t="s">
        <v>5233</v>
      </c>
      <c r="G143" s="343" t="s">
        <v>25</v>
      </c>
      <c r="H143" s="346"/>
      <c r="I143" s="346"/>
      <c r="J143" s="346"/>
      <c r="K143" s="346"/>
    </row>
    <row r="144" spans="1:11">
      <c r="A144" s="339" t="s">
        <v>4991</v>
      </c>
      <c r="B144" s="339" t="s">
        <v>4991</v>
      </c>
      <c r="C144" s="340" t="s">
        <v>435</v>
      </c>
      <c r="D144" s="341" t="s">
        <v>4991</v>
      </c>
      <c r="E144" s="341" t="s">
        <v>4991</v>
      </c>
      <c r="F144" s="340" t="s">
        <v>4991</v>
      </c>
      <c r="G144" s="339" t="s">
        <v>4991</v>
      </c>
      <c r="H144" s="342"/>
      <c r="I144" s="342"/>
      <c r="J144" s="342"/>
      <c r="K144" s="342"/>
    </row>
    <row r="145" spans="1:11">
      <c r="A145" s="343" t="s">
        <v>3223</v>
      </c>
      <c r="B145" s="343" t="s">
        <v>4991</v>
      </c>
      <c r="C145" s="344" t="s">
        <v>474</v>
      </c>
      <c r="D145" s="345" t="s">
        <v>4991</v>
      </c>
      <c r="E145" s="345" t="s">
        <v>4991</v>
      </c>
      <c r="F145" s="344" t="s">
        <v>4991</v>
      </c>
      <c r="G145" s="343" t="s">
        <v>387</v>
      </c>
      <c r="H145" s="346"/>
      <c r="I145" s="346"/>
      <c r="J145" s="346"/>
      <c r="K145" s="346"/>
    </row>
    <row r="146" spans="1:11">
      <c r="A146" s="335" t="s">
        <v>4991</v>
      </c>
      <c r="B146" s="335" t="s">
        <v>4991</v>
      </c>
      <c r="C146" s="336" t="s">
        <v>320</v>
      </c>
      <c r="D146" s="337" t="s">
        <v>4991</v>
      </c>
      <c r="E146" s="337" t="s">
        <v>4991</v>
      </c>
      <c r="F146" s="336" t="s">
        <v>4991</v>
      </c>
      <c r="G146" s="335" t="s">
        <v>4991</v>
      </c>
      <c r="H146" s="338"/>
      <c r="I146" s="338"/>
      <c r="J146" s="338"/>
      <c r="K146" s="338"/>
    </row>
    <row r="147" spans="1:11">
      <c r="A147" s="339" t="s">
        <v>4991</v>
      </c>
      <c r="B147" s="339" t="s">
        <v>4991</v>
      </c>
      <c r="C147" s="340" t="s">
        <v>2014</v>
      </c>
      <c r="D147" s="341" t="s">
        <v>4991</v>
      </c>
      <c r="E147" s="341" t="s">
        <v>4991</v>
      </c>
      <c r="F147" s="340" t="s">
        <v>4991</v>
      </c>
      <c r="G147" s="339" t="s">
        <v>4991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4991</v>
      </c>
      <c r="C148" s="344" t="s">
        <v>321</v>
      </c>
      <c r="D148" s="345" t="s">
        <v>5234</v>
      </c>
      <c r="E148" s="345" t="s">
        <v>5235</v>
      </c>
      <c r="F148" s="344" t="s">
        <v>5236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4991</v>
      </c>
      <c r="C149" s="344" t="s">
        <v>327</v>
      </c>
      <c r="D149" s="345" t="s">
        <v>5237</v>
      </c>
      <c r="E149" s="345" t="s">
        <v>5238</v>
      </c>
      <c r="F149" s="344" t="s">
        <v>5239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4991</v>
      </c>
      <c r="C150" s="344" t="s">
        <v>327</v>
      </c>
      <c r="D150" s="345" t="s">
        <v>5240</v>
      </c>
      <c r="E150" s="345" t="s">
        <v>5241</v>
      </c>
      <c r="F150" s="344" t="s">
        <v>5242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5034</v>
      </c>
      <c r="C151" s="344" t="s">
        <v>340</v>
      </c>
      <c r="D151" s="345" t="s">
        <v>5243</v>
      </c>
      <c r="E151" s="345" t="s">
        <v>5244</v>
      </c>
      <c r="F151" s="344" t="s">
        <v>5245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5037</v>
      </c>
      <c r="C152" s="344" t="s">
        <v>340</v>
      </c>
      <c r="D152" s="345" t="s">
        <v>5243</v>
      </c>
      <c r="E152" s="345" t="s">
        <v>5246</v>
      </c>
      <c r="F152" s="344" t="s">
        <v>5245</v>
      </c>
      <c r="G152" s="343" t="s">
        <v>25</v>
      </c>
      <c r="H152" s="346"/>
      <c r="I152" s="346"/>
      <c r="J152" s="346"/>
      <c r="K152" s="346"/>
    </row>
    <row r="153" spans="1:11">
      <c r="A153" s="335" t="s">
        <v>4991</v>
      </c>
      <c r="B153" s="335" t="s">
        <v>4991</v>
      </c>
      <c r="C153" s="336" t="s">
        <v>1740</v>
      </c>
      <c r="D153" s="337" t="s">
        <v>4991</v>
      </c>
      <c r="E153" s="337" t="s">
        <v>4991</v>
      </c>
      <c r="F153" s="336" t="s">
        <v>4991</v>
      </c>
      <c r="G153" s="335" t="s">
        <v>4991</v>
      </c>
      <c r="H153" s="338"/>
      <c r="I153" s="338"/>
      <c r="J153" s="338"/>
      <c r="K153" s="338"/>
    </row>
    <row r="154" spans="1:11">
      <c r="A154" s="339" t="s">
        <v>4991</v>
      </c>
      <c r="B154" s="339" t="s">
        <v>4991</v>
      </c>
      <c r="C154" s="340" t="s">
        <v>1741</v>
      </c>
      <c r="D154" s="341" t="s">
        <v>4991</v>
      </c>
      <c r="E154" s="341" t="s">
        <v>4991</v>
      </c>
      <c r="F154" s="340" t="s">
        <v>4991</v>
      </c>
      <c r="G154" s="339" t="s">
        <v>4991</v>
      </c>
      <c r="H154" s="342"/>
      <c r="I154" s="342"/>
      <c r="J154" s="342"/>
      <c r="K154" s="342"/>
    </row>
    <row r="155" spans="1:11">
      <c r="A155" s="343" t="s">
        <v>1744</v>
      </c>
      <c r="B155" s="343" t="s">
        <v>4991</v>
      </c>
      <c r="C155" s="344" t="s">
        <v>1742</v>
      </c>
      <c r="D155" s="345" t="s">
        <v>4991</v>
      </c>
      <c r="E155" s="345" t="s">
        <v>5247</v>
      </c>
      <c r="F155" s="344" t="s">
        <v>5248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4991</v>
      </c>
      <c r="C156" s="344" t="s">
        <v>1745</v>
      </c>
      <c r="D156" s="345" t="s">
        <v>4991</v>
      </c>
      <c r="E156" s="345" t="s">
        <v>5247</v>
      </c>
      <c r="F156" s="344" t="s">
        <v>5248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4991</v>
      </c>
      <c r="C157" s="344" t="s">
        <v>1748</v>
      </c>
      <c r="D157" s="345" t="s">
        <v>4991</v>
      </c>
      <c r="E157" s="345" t="s">
        <v>5247</v>
      </c>
      <c r="F157" s="344" t="s">
        <v>5248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4991</v>
      </c>
      <c r="C158" s="344" t="s">
        <v>1760</v>
      </c>
      <c r="D158" s="345" t="s">
        <v>4991</v>
      </c>
      <c r="E158" s="345" t="s">
        <v>5249</v>
      </c>
      <c r="F158" s="344" t="s">
        <v>5250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4991</v>
      </c>
      <c r="C159" s="344" t="s">
        <v>1766</v>
      </c>
      <c r="D159" s="345" t="s">
        <v>4991</v>
      </c>
      <c r="E159" s="345" t="s">
        <v>5247</v>
      </c>
      <c r="F159" s="344" t="s">
        <v>5248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4991</v>
      </c>
      <c r="C160" s="344" t="s">
        <v>1769</v>
      </c>
      <c r="D160" s="345" t="s">
        <v>5251</v>
      </c>
      <c r="E160" s="345" t="s">
        <v>5252</v>
      </c>
      <c r="F160" s="344" t="s">
        <v>5253</v>
      </c>
      <c r="G160" s="343" t="s">
        <v>21</v>
      </c>
      <c r="H160" s="346"/>
      <c r="I160" s="346"/>
      <c r="J160" s="346"/>
      <c r="K160" s="346"/>
    </row>
    <row r="161" spans="1:11">
      <c r="A161" s="335" t="s">
        <v>4991</v>
      </c>
      <c r="B161" s="335" t="s">
        <v>4991</v>
      </c>
      <c r="C161" s="336" t="s">
        <v>1789</v>
      </c>
      <c r="D161" s="337" t="s">
        <v>4991</v>
      </c>
      <c r="E161" s="337" t="s">
        <v>4991</v>
      </c>
      <c r="F161" s="336" t="s">
        <v>4991</v>
      </c>
      <c r="G161" s="335" t="s">
        <v>4991</v>
      </c>
      <c r="H161" s="338"/>
      <c r="I161" s="338"/>
      <c r="J161" s="338"/>
      <c r="K161" s="338"/>
    </row>
    <row r="162" spans="1:11">
      <c r="A162" s="339" t="s">
        <v>4991</v>
      </c>
      <c r="B162" s="339" t="s">
        <v>4991</v>
      </c>
      <c r="C162" s="340" t="s">
        <v>1741</v>
      </c>
      <c r="D162" s="341" t="s">
        <v>4991</v>
      </c>
      <c r="E162" s="341" t="s">
        <v>4991</v>
      </c>
      <c r="F162" s="340" t="s">
        <v>4991</v>
      </c>
      <c r="G162" s="339" t="s">
        <v>4991</v>
      </c>
      <c r="H162" s="342"/>
      <c r="I162" s="342"/>
      <c r="J162" s="342"/>
      <c r="K162" s="342"/>
    </row>
    <row r="163" spans="1:11">
      <c r="A163" s="343" t="s">
        <v>1792</v>
      </c>
      <c r="B163" s="343" t="s">
        <v>4991</v>
      </c>
      <c r="C163" s="344" t="s">
        <v>1790</v>
      </c>
      <c r="D163" s="345" t="s">
        <v>4991</v>
      </c>
      <c r="E163" s="345" t="s">
        <v>5254</v>
      </c>
      <c r="F163" s="344" t="s">
        <v>5255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4991</v>
      </c>
      <c r="C164" s="344" t="s">
        <v>1793</v>
      </c>
      <c r="D164" s="345" t="s">
        <v>4991</v>
      </c>
      <c r="E164" s="345" t="s">
        <v>5256</v>
      </c>
      <c r="F164" s="344" t="s">
        <v>5257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4991</v>
      </c>
      <c r="C165" s="344" t="s">
        <v>1799</v>
      </c>
      <c r="D165" s="345" t="s">
        <v>4991</v>
      </c>
      <c r="E165" s="345" t="s">
        <v>5258</v>
      </c>
      <c r="F165" s="344" t="s">
        <v>5259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4991</v>
      </c>
      <c r="C166" s="344" t="s">
        <v>1805</v>
      </c>
      <c r="D166" s="345" t="s">
        <v>4991</v>
      </c>
      <c r="E166" s="345" t="s">
        <v>4991</v>
      </c>
      <c r="F166" s="344" t="s">
        <v>5260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4991</v>
      </c>
      <c r="C167" s="344" t="s">
        <v>1808</v>
      </c>
      <c r="D167" s="345" t="s">
        <v>5261</v>
      </c>
      <c r="E167" s="345" t="s">
        <v>5262</v>
      </c>
      <c r="F167" s="344" t="s">
        <v>5263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4991</v>
      </c>
      <c r="C168" s="344" t="s">
        <v>1817</v>
      </c>
      <c r="D168" s="345" t="s">
        <v>5011</v>
      </c>
      <c r="E168" s="345" t="s">
        <v>5264</v>
      </c>
      <c r="F168" s="344" t="s">
        <v>5265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4991</v>
      </c>
      <c r="C169" s="344" t="s">
        <v>1817</v>
      </c>
      <c r="D169" s="345" t="s">
        <v>5014</v>
      </c>
      <c r="E169" s="345" t="s">
        <v>5264</v>
      </c>
      <c r="F169" s="344" t="s">
        <v>5265</v>
      </c>
      <c r="G169" s="343" t="s">
        <v>29</v>
      </c>
      <c r="H169" s="346"/>
      <c r="I169" s="346"/>
      <c r="J169" s="346"/>
      <c r="K169" s="346"/>
    </row>
    <row r="170" spans="1:11">
      <c r="A170" s="335" t="s">
        <v>4991</v>
      </c>
      <c r="B170" s="335" t="s">
        <v>4991</v>
      </c>
      <c r="C170" s="336" t="s">
        <v>1837</v>
      </c>
      <c r="D170" s="337" t="s">
        <v>4991</v>
      </c>
      <c r="E170" s="337" t="s">
        <v>4991</v>
      </c>
      <c r="F170" s="336" t="s">
        <v>4991</v>
      </c>
      <c r="G170" s="335" t="s">
        <v>4991</v>
      </c>
      <c r="H170" s="338"/>
      <c r="I170" s="338"/>
      <c r="J170" s="338"/>
      <c r="K170" s="338"/>
    </row>
    <row r="171" spans="1:11">
      <c r="A171" s="339" t="s">
        <v>4991</v>
      </c>
      <c r="B171" s="339" t="s">
        <v>4991</v>
      </c>
      <c r="C171" s="340" t="s">
        <v>1741</v>
      </c>
      <c r="D171" s="341" t="s">
        <v>4991</v>
      </c>
      <c r="E171" s="341" t="s">
        <v>4991</v>
      </c>
      <c r="F171" s="340" t="s">
        <v>4991</v>
      </c>
      <c r="G171" s="339" t="s">
        <v>4991</v>
      </c>
      <c r="H171" s="342"/>
      <c r="I171" s="342"/>
      <c r="J171" s="342"/>
      <c r="K171" s="342"/>
    </row>
    <row r="172" spans="1:11">
      <c r="A172" s="343" t="s">
        <v>1848</v>
      </c>
      <c r="B172" s="343" t="s">
        <v>4991</v>
      </c>
      <c r="C172" s="344" t="s">
        <v>1760</v>
      </c>
      <c r="D172" s="345" t="s">
        <v>4991</v>
      </c>
      <c r="E172" s="345" t="s">
        <v>5249</v>
      </c>
      <c r="F172" s="344" t="s">
        <v>5266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4991</v>
      </c>
      <c r="C173" s="344" t="s">
        <v>1838</v>
      </c>
      <c r="D173" s="345" t="s">
        <v>4991</v>
      </c>
      <c r="E173" s="345" t="s">
        <v>5247</v>
      </c>
      <c r="F173" s="344" t="s">
        <v>5267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4991</v>
      </c>
      <c r="C174" s="344" t="s">
        <v>1841</v>
      </c>
      <c r="D174" s="345" t="s">
        <v>4991</v>
      </c>
      <c r="E174" s="345" t="s">
        <v>5247</v>
      </c>
      <c r="F174" s="344" t="s">
        <v>5267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4991</v>
      </c>
      <c r="C175" s="344" t="s">
        <v>1844</v>
      </c>
      <c r="D175" s="345" t="s">
        <v>4991</v>
      </c>
      <c r="E175" s="345" t="s">
        <v>5247</v>
      </c>
      <c r="F175" s="344" t="s">
        <v>5267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4991</v>
      </c>
      <c r="C176" s="344" t="s">
        <v>3600</v>
      </c>
      <c r="D176" s="345" t="s">
        <v>4991</v>
      </c>
      <c r="E176" s="345" t="s">
        <v>5000</v>
      </c>
      <c r="F176" s="344" t="s">
        <v>5268</v>
      </c>
      <c r="G176" s="343" t="s">
        <v>4</v>
      </c>
      <c r="H176" s="346"/>
      <c r="I176" s="346"/>
      <c r="J176" s="346"/>
      <c r="K176" s="346"/>
    </row>
    <row r="177" spans="1:11">
      <c r="A177" s="335" t="s">
        <v>4991</v>
      </c>
      <c r="B177" s="335" t="s">
        <v>4991</v>
      </c>
      <c r="C177" s="336" t="s">
        <v>1878</v>
      </c>
      <c r="D177" s="337" t="s">
        <v>4991</v>
      </c>
      <c r="E177" s="337" t="s">
        <v>4991</v>
      </c>
      <c r="F177" s="336" t="s">
        <v>4991</v>
      </c>
      <c r="G177" s="335" t="s">
        <v>4991</v>
      </c>
      <c r="H177" s="338"/>
      <c r="I177" s="338"/>
      <c r="J177" s="338"/>
      <c r="K177" s="338"/>
    </row>
    <row r="178" spans="1:11">
      <c r="A178" s="339" t="s">
        <v>4991</v>
      </c>
      <c r="B178" s="339" t="s">
        <v>4991</v>
      </c>
      <c r="C178" s="340" t="s">
        <v>1741</v>
      </c>
      <c r="D178" s="341" t="s">
        <v>4991</v>
      </c>
      <c r="E178" s="341" t="s">
        <v>4991</v>
      </c>
      <c r="F178" s="340" t="s">
        <v>4991</v>
      </c>
      <c r="G178" s="339" t="s">
        <v>4991</v>
      </c>
      <c r="H178" s="342"/>
      <c r="I178" s="342"/>
      <c r="J178" s="342"/>
      <c r="K178" s="342"/>
    </row>
    <row r="179" spans="1:11">
      <c r="A179" s="343" t="s">
        <v>1880</v>
      </c>
      <c r="B179" s="343" t="s">
        <v>4991</v>
      </c>
      <c r="C179" s="344" t="s">
        <v>1790</v>
      </c>
      <c r="D179" s="345" t="s">
        <v>4991</v>
      </c>
      <c r="E179" s="345" t="s">
        <v>5254</v>
      </c>
      <c r="F179" s="344" t="s">
        <v>5269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4991</v>
      </c>
      <c r="C180" s="344" t="s">
        <v>1793</v>
      </c>
      <c r="D180" s="345" t="s">
        <v>4991</v>
      </c>
      <c r="E180" s="345" t="s">
        <v>5256</v>
      </c>
      <c r="F180" s="344" t="s">
        <v>5270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4991</v>
      </c>
      <c r="C181" s="344" t="s">
        <v>1799</v>
      </c>
      <c r="D181" s="345" t="s">
        <v>4991</v>
      </c>
      <c r="E181" s="345" t="s">
        <v>5258</v>
      </c>
      <c r="F181" s="344" t="s">
        <v>5271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4991</v>
      </c>
      <c r="C182" s="344" t="s">
        <v>1805</v>
      </c>
      <c r="D182" s="345" t="s">
        <v>4991</v>
      </c>
      <c r="E182" s="345" t="s">
        <v>4991</v>
      </c>
      <c r="F182" s="344" t="s">
        <v>5272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4991</v>
      </c>
      <c r="C183" s="344" t="s">
        <v>1808</v>
      </c>
      <c r="D183" s="345" t="s">
        <v>5261</v>
      </c>
      <c r="E183" s="345" t="s">
        <v>5273</v>
      </c>
      <c r="F183" s="344" t="s">
        <v>5274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1428" activePane="bottomRight" state="frozen"/>
      <selection pane="topRight" activeCell="J1" sqref="J1"/>
      <selection pane="bottomLeft" activeCell="A6" sqref="A6"/>
      <selection pane="bottomRight" activeCell="H1454" sqref="H1454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5621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5686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5700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5476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5436</v>
      </c>
      <c r="E4" s="357" t="s">
        <v>5453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5757</v>
      </c>
      <c r="F6" s="368" t="s">
        <v>5877</v>
      </c>
      <c r="G6" s="365"/>
    </row>
    <row r="7" spans="2:7" ht="142.15" customHeight="1">
      <c r="B7" s="41"/>
      <c r="C7" s="417" t="s">
        <v>5754</v>
      </c>
      <c r="D7" s="364"/>
      <c r="E7" s="358" t="s">
        <v>5755</v>
      </c>
      <c r="F7" s="364" t="s">
        <v>5756</v>
      </c>
      <c r="G7" s="365"/>
    </row>
    <row r="8" spans="2:7" ht="49.9" customHeight="1">
      <c r="B8" s="41"/>
      <c r="C8" s="417" t="s">
        <v>5759</v>
      </c>
      <c r="D8" s="364"/>
      <c r="E8" s="358" t="s">
        <v>5760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5439</v>
      </c>
      <c r="D19" s="369"/>
      <c r="E19" s="358" t="s">
        <v>5438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5845</v>
      </c>
      <c r="D22" s="368" t="s">
        <v>5846</v>
      </c>
      <c r="E22" s="358"/>
      <c r="F22" s="364" t="s">
        <v>5847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5437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5507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5440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5654</v>
      </c>
      <c r="C31" s="428" t="s">
        <v>5817</v>
      </c>
      <c r="D31" s="411" t="s">
        <v>5833</v>
      </c>
      <c r="E31" s="412" t="s">
        <v>5834</v>
      </c>
      <c r="F31" s="430" t="s">
        <v>5835</v>
      </c>
      <c r="G31" s="369" t="s">
        <v>5648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5818</v>
      </c>
      <c r="C36" s="428" t="s">
        <v>1992</v>
      </c>
      <c r="D36" s="436" t="s">
        <v>5952</v>
      </c>
      <c r="E36" s="412" t="s">
        <v>5970</v>
      </c>
      <c r="F36" s="426"/>
      <c r="G36" s="369" t="s">
        <v>5648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5441</v>
      </c>
      <c r="D39" s="369"/>
      <c r="E39" s="358" t="s">
        <v>5655</v>
      </c>
      <c r="F39" s="364"/>
      <c r="G39" s="365"/>
    </row>
    <row r="40" spans="2:7" ht="34.9" customHeight="1">
      <c r="B40" s="41"/>
      <c r="C40" s="42" t="s">
        <v>5442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5443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5444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5445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5446</v>
      </c>
      <c r="D44" s="369"/>
      <c r="E44" s="358" t="s">
        <v>5541</v>
      </c>
      <c r="F44" s="364"/>
      <c r="G44" s="365"/>
    </row>
    <row r="45" spans="2:7" ht="44.45" customHeight="1">
      <c r="B45" s="410" t="s">
        <v>5433</v>
      </c>
      <c r="C45" s="411" t="s">
        <v>5819</v>
      </c>
      <c r="D45" s="440" t="s">
        <v>5448</v>
      </c>
      <c r="E45" s="412" t="s">
        <v>5972</v>
      </c>
      <c r="F45" s="430" t="s">
        <v>5971</v>
      </c>
      <c r="G45" s="365" t="s">
        <v>5832</v>
      </c>
    </row>
    <row r="46" spans="2:7" ht="34.9" customHeight="1">
      <c r="B46" s="41"/>
      <c r="C46" s="42" t="s">
        <v>5740</v>
      </c>
      <c r="D46" s="369"/>
      <c r="E46" s="358" t="s">
        <v>5741</v>
      </c>
      <c r="F46" s="364"/>
      <c r="G46" s="365"/>
    </row>
    <row r="47" spans="2:7" ht="55.15" customHeight="1">
      <c r="B47" s="441" t="s">
        <v>5830</v>
      </c>
      <c r="C47" s="428" t="s">
        <v>5738</v>
      </c>
      <c r="D47" s="442"/>
      <c r="E47" s="412" t="s">
        <v>5820</v>
      </c>
      <c r="F47" s="440" t="s">
        <v>5828</v>
      </c>
      <c r="G47" s="365" t="s">
        <v>5832</v>
      </c>
    </row>
    <row r="48" spans="2:7" ht="55.9" customHeight="1">
      <c r="B48" s="441" t="s">
        <v>5831</v>
      </c>
      <c r="C48" s="428" t="s">
        <v>5739</v>
      </c>
      <c r="D48" s="442"/>
      <c r="E48" s="412" t="s">
        <v>5821</v>
      </c>
      <c r="F48" s="440" t="s">
        <v>5829</v>
      </c>
      <c r="G48" s="365" t="s">
        <v>5832</v>
      </c>
    </row>
    <row r="49" spans="2:7" ht="57" customHeight="1">
      <c r="B49" s="422" t="s">
        <v>5657</v>
      </c>
      <c r="C49" s="429" t="s">
        <v>5822</v>
      </c>
      <c r="D49" s="426" t="s">
        <v>5658</v>
      </c>
      <c r="E49" s="425" t="s">
        <v>5659</v>
      </c>
      <c r="F49" s="426" t="s">
        <v>5827</v>
      </c>
      <c r="G49" s="369" t="s">
        <v>5648</v>
      </c>
    </row>
    <row r="50" spans="2:7" ht="45.6" customHeight="1">
      <c r="B50" s="422" t="s">
        <v>5661</v>
      </c>
      <c r="C50" s="429" t="s">
        <v>5826</v>
      </c>
      <c r="D50" s="426" t="s">
        <v>5660</v>
      </c>
      <c r="E50" s="425" t="s">
        <v>5659</v>
      </c>
      <c r="F50" s="426" t="s">
        <v>5824</v>
      </c>
      <c r="G50" s="369" t="s">
        <v>5648</v>
      </c>
    </row>
    <row r="51" spans="2:7" ht="55.15" customHeight="1">
      <c r="B51" s="422" t="s">
        <v>5662</v>
      </c>
      <c r="C51" s="429" t="s">
        <v>5665</v>
      </c>
      <c r="D51" s="426" t="s">
        <v>5664</v>
      </c>
      <c r="E51" s="425" t="s">
        <v>5663</v>
      </c>
      <c r="F51" s="426" t="s">
        <v>5823</v>
      </c>
      <c r="G51" s="369" t="s">
        <v>5648</v>
      </c>
    </row>
    <row r="52" spans="2:7" ht="33" customHeight="1">
      <c r="B52" s="422" t="s">
        <v>5669</v>
      </c>
      <c r="C52" s="426" t="s">
        <v>5825</v>
      </c>
      <c r="D52" s="426" t="s">
        <v>5667</v>
      </c>
      <c r="E52" s="425" t="s">
        <v>5668</v>
      </c>
      <c r="F52" s="426"/>
      <c r="G52" s="369" t="s">
        <v>5648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5796</v>
      </c>
      <c r="D56" s="360"/>
      <c r="E56" s="372"/>
      <c r="F56" s="373"/>
      <c r="G56" s="374"/>
    </row>
    <row r="57" spans="2:7" ht="34.9" customHeight="1">
      <c r="B57" s="422" t="s">
        <v>5980</v>
      </c>
      <c r="C57" s="423" t="s">
        <v>5797</v>
      </c>
      <c r="D57" s="443" t="s">
        <v>5981</v>
      </c>
      <c r="E57" s="358"/>
      <c r="F57" s="364"/>
      <c r="G57" s="365" t="s">
        <v>5650</v>
      </c>
    </row>
    <row r="58" spans="2:7" ht="34.9" customHeight="1">
      <c r="B58" s="422" t="s">
        <v>5982</v>
      </c>
      <c r="C58" s="423" t="s">
        <v>5798</v>
      </c>
      <c r="D58" s="424" t="s">
        <v>5801</v>
      </c>
      <c r="E58" s="358"/>
      <c r="F58" s="364"/>
      <c r="G58" s="365" t="s">
        <v>5650</v>
      </c>
    </row>
    <row r="59" spans="2:7" ht="34.9" customHeight="1">
      <c r="B59" s="422" t="s">
        <v>5983</v>
      </c>
      <c r="C59" s="423" t="s">
        <v>5799</v>
      </c>
      <c r="D59" s="426" t="s">
        <v>5800</v>
      </c>
      <c r="E59" s="358"/>
      <c r="F59" s="364"/>
      <c r="G59" s="365" t="s">
        <v>5650</v>
      </c>
    </row>
    <row r="60" spans="2:7" ht="40.5">
      <c r="B60" s="422" t="s">
        <v>5984</v>
      </c>
      <c r="C60" s="429" t="s">
        <v>5986</v>
      </c>
      <c r="D60" s="444" t="s">
        <v>5985</v>
      </c>
      <c r="E60" s="358"/>
      <c r="F60" s="419"/>
      <c r="G60" s="365" t="s">
        <v>5650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5434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5435</v>
      </c>
      <c r="C65" s="429" t="s">
        <v>5447</v>
      </c>
      <c r="D65" s="426" t="s">
        <v>5449</v>
      </c>
      <c r="E65" s="358"/>
      <c r="F65" s="364"/>
      <c r="G65" s="365" t="s">
        <v>5650</v>
      </c>
    </row>
    <row r="66" spans="2:7" ht="54">
      <c r="B66" s="422" t="s">
        <v>5450</v>
      </c>
      <c r="C66" s="429" t="s">
        <v>5447</v>
      </c>
      <c r="D66" s="426" t="s">
        <v>5451</v>
      </c>
      <c r="E66" s="358" t="s">
        <v>5452</v>
      </c>
      <c r="F66" s="364"/>
      <c r="G66" s="365" t="s">
        <v>5650</v>
      </c>
    </row>
    <row r="67" spans="2:7" ht="94.5">
      <c r="B67" s="422" t="s">
        <v>5454</v>
      </c>
      <c r="C67" s="429" t="s">
        <v>5465</v>
      </c>
      <c r="D67" s="426" t="s">
        <v>5455</v>
      </c>
      <c r="E67" s="358" t="s">
        <v>5456</v>
      </c>
      <c r="F67" s="364"/>
      <c r="G67" s="365" t="s">
        <v>5650</v>
      </c>
    </row>
    <row r="68" spans="2:7" ht="34.9" customHeight="1">
      <c r="B68" s="422" t="s">
        <v>5458</v>
      </c>
      <c r="C68" s="429" t="s">
        <v>5457</v>
      </c>
      <c r="D68" s="426" t="s">
        <v>5459</v>
      </c>
      <c r="E68" s="358" t="s">
        <v>5460</v>
      </c>
      <c r="F68" s="364"/>
      <c r="G68" s="365" t="s">
        <v>5650</v>
      </c>
    </row>
    <row r="69" spans="2:7" ht="81">
      <c r="B69" s="422" t="s">
        <v>5498</v>
      </c>
      <c r="C69" s="423" t="s">
        <v>5497</v>
      </c>
      <c r="D69" s="426" t="s">
        <v>5499</v>
      </c>
      <c r="E69" s="358" t="s">
        <v>5500</v>
      </c>
      <c r="F69" s="364"/>
      <c r="G69" s="365" t="s">
        <v>5650</v>
      </c>
    </row>
    <row r="70" spans="2:7" ht="41.45" customHeight="1">
      <c r="B70" s="422" t="s">
        <v>5979</v>
      </c>
      <c r="C70" s="423" t="s">
        <v>5875</v>
      </c>
      <c r="D70" s="426" t="s">
        <v>5876</v>
      </c>
      <c r="E70" s="358"/>
      <c r="F70" s="364"/>
      <c r="G70" s="365" t="s">
        <v>5650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5461</v>
      </c>
      <c r="D72" s="360"/>
      <c r="E72" s="372"/>
      <c r="F72" s="373"/>
      <c r="G72" s="374"/>
    </row>
    <row r="73" spans="2:7" ht="34.9" customHeight="1">
      <c r="B73" s="422" t="s">
        <v>5462</v>
      </c>
      <c r="C73" s="429" t="s">
        <v>5464</v>
      </c>
      <c r="D73" s="424" t="s">
        <v>5463</v>
      </c>
      <c r="E73" s="358" t="s">
        <v>5466</v>
      </c>
      <c r="F73" s="364"/>
      <c r="G73" s="365" t="s">
        <v>5651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5501</v>
      </c>
      <c r="D75" s="360"/>
      <c r="E75" s="372"/>
      <c r="F75" s="373"/>
      <c r="G75" s="374"/>
    </row>
    <row r="76" spans="2:7" ht="46.15" customHeight="1">
      <c r="B76" s="422" t="s">
        <v>5502</v>
      </c>
      <c r="C76" s="429" t="s">
        <v>5503</v>
      </c>
      <c r="D76" s="443" t="s">
        <v>5987</v>
      </c>
      <c r="E76" s="358" t="s">
        <v>5504</v>
      </c>
      <c r="F76" s="364"/>
      <c r="G76" s="365" t="s">
        <v>5651</v>
      </c>
    </row>
    <row r="77" spans="2:7" ht="49.15" customHeight="1">
      <c r="B77" s="422" t="s">
        <v>5505</v>
      </c>
      <c r="C77" s="429" t="s">
        <v>5503</v>
      </c>
      <c r="D77" s="443" t="s">
        <v>5988</v>
      </c>
      <c r="E77" s="358" t="s">
        <v>5506</v>
      </c>
      <c r="F77" s="364"/>
      <c r="G77" s="365" t="s">
        <v>5651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5475</v>
      </c>
      <c r="D79" s="360"/>
      <c r="E79" s="372"/>
      <c r="F79" s="373"/>
      <c r="G79" s="374"/>
    </row>
    <row r="80" spans="2:7" ht="81">
      <c r="B80" s="422" t="s">
        <v>5488</v>
      </c>
      <c r="C80" s="423" t="s">
        <v>5649</v>
      </c>
      <c r="D80" s="426" t="s">
        <v>5489</v>
      </c>
      <c r="E80" s="358" t="s">
        <v>5490</v>
      </c>
      <c r="F80" s="364" t="s">
        <v>5491</v>
      </c>
      <c r="G80" s="365" t="s">
        <v>5652</v>
      </c>
    </row>
    <row r="81" spans="2:7" ht="81">
      <c r="B81" s="422" t="s">
        <v>5492</v>
      </c>
      <c r="C81" s="445" t="s">
        <v>5493</v>
      </c>
      <c r="D81" s="446" t="s">
        <v>5494</v>
      </c>
      <c r="E81" s="358" t="s">
        <v>5495</v>
      </c>
      <c r="F81" s="364" t="s">
        <v>5496</v>
      </c>
      <c r="G81" s="365" t="s">
        <v>5652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5474</v>
      </c>
      <c r="D84" s="360"/>
      <c r="E84" s="372"/>
      <c r="F84" s="373"/>
      <c r="G84" s="374"/>
    </row>
    <row r="85" spans="2:7" ht="34.9" customHeight="1">
      <c r="B85" s="422" t="s">
        <v>5468</v>
      </c>
      <c r="C85" s="423" t="s">
        <v>5467</v>
      </c>
      <c r="D85" s="426" t="s">
        <v>5469</v>
      </c>
      <c r="E85" s="358" t="s">
        <v>5470</v>
      </c>
      <c r="F85" s="364"/>
      <c r="G85" s="365" t="s">
        <v>5653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5974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5777</v>
      </c>
      <c r="I140" s="246" t="s">
        <v>5954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5880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5836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5837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5838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5839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5850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5851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5866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5882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5956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5336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5316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5953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5955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5957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5958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5968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4934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4788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4790</v>
      </c>
      <c r="K123" s="288"/>
      <c r="L123" s="282" t="s">
        <v>4793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5666</v>
      </c>
      <c r="K124" s="289"/>
      <c r="L124" s="282" t="s">
        <v>4794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4937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4948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4798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5737</v>
      </c>
      <c r="K163" s="309" t="s">
        <v>4800</v>
      </c>
      <c r="L163" s="309" t="s">
        <v>4801</v>
      </c>
      <c r="M163" s="268"/>
      <c r="N163" s="309" t="s">
        <v>4805</v>
      </c>
      <c r="O163" s="309" t="s">
        <v>4806</v>
      </c>
      <c r="P163" s="309" t="s">
        <v>4808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4813</v>
      </c>
      <c r="M166" s="283"/>
      <c r="N166" s="281" t="s">
        <v>4815</v>
      </c>
      <c r="O166" s="281" t="s">
        <v>4817</v>
      </c>
      <c r="P166" s="281" t="s">
        <v>4819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4802</v>
      </c>
      <c r="K167" s="282" t="s">
        <v>4803</v>
      </c>
      <c r="L167" s="282" t="s">
        <v>4811</v>
      </c>
      <c r="M167" s="282"/>
      <c r="N167" s="282" t="s">
        <v>4809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5734</v>
      </c>
      <c r="K170" s="309" t="s">
        <v>5735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4821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5736</v>
      </c>
      <c r="K176" s="309" t="s">
        <v>4953</v>
      </c>
      <c r="L176" s="309" t="s">
        <v>4126</v>
      </c>
      <c r="M176" s="268"/>
      <c r="N176" s="309" t="s">
        <v>5936</v>
      </c>
      <c r="O176" s="309" t="s">
        <v>5937</v>
      </c>
      <c r="P176" s="309" t="s">
        <v>5938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4831</v>
      </c>
      <c r="L178" s="270" t="s">
        <v>4832</v>
      </c>
      <c r="M178" s="268"/>
      <c r="N178" s="270" t="s">
        <v>4833</v>
      </c>
      <c r="O178" s="270" t="s">
        <v>4834</v>
      </c>
      <c r="P178" s="270" t="s">
        <v>4835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4844</v>
      </c>
      <c r="M179" s="283"/>
      <c r="N179" s="281" t="s">
        <v>4845</v>
      </c>
      <c r="O179" s="281" t="s">
        <v>4846</v>
      </c>
      <c r="P179" s="281" t="s">
        <v>4847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4823</v>
      </c>
      <c r="K180" s="282" t="s">
        <v>5924</v>
      </c>
      <c r="L180" s="282" t="s">
        <v>5923</v>
      </c>
      <c r="M180" s="283"/>
      <c r="N180" s="282" t="s">
        <v>5883</v>
      </c>
      <c r="O180" s="282" t="s">
        <v>5895</v>
      </c>
      <c r="P180" s="282" t="s">
        <v>5919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5933</v>
      </c>
      <c r="K182" s="309" t="s">
        <v>5934</v>
      </c>
      <c r="L182" s="309" t="s">
        <v>5935</v>
      </c>
      <c r="M182" s="309" t="s">
        <v>4827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4836</v>
      </c>
      <c r="K184" s="270" t="s">
        <v>4837</v>
      </c>
      <c r="L184" s="270" t="s">
        <v>4838</v>
      </c>
      <c r="M184" s="270" t="s">
        <v>4839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4849</v>
      </c>
      <c r="K185" s="281" t="s">
        <v>4851</v>
      </c>
      <c r="L185" s="281" t="s">
        <v>4853</v>
      </c>
      <c r="M185" s="281" t="s">
        <v>4855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5733</v>
      </c>
      <c r="K186" s="282" t="s">
        <v>4840</v>
      </c>
      <c r="L186" s="282" t="s">
        <v>5920</v>
      </c>
      <c r="M186" s="282" t="s">
        <v>5921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5932</v>
      </c>
      <c r="K188" s="309" t="s">
        <v>5931</v>
      </c>
      <c r="L188" s="309" t="s">
        <v>5929</v>
      </c>
      <c r="M188" s="309" t="s">
        <v>5930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5725</v>
      </c>
      <c r="M189" s="281" t="s">
        <v>5724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5730</v>
      </c>
      <c r="K190" s="270" t="s">
        <v>5731</v>
      </c>
      <c r="L190" s="270" t="s">
        <v>5729</v>
      </c>
      <c r="M190" s="270" t="s">
        <v>5728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4829</v>
      </c>
      <c r="K191" s="281" t="s">
        <v>4140</v>
      </c>
      <c r="L191" s="281" t="s">
        <v>5723</v>
      </c>
      <c r="M191" s="281" t="s">
        <v>5726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4830</v>
      </c>
      <c r="K192" s="282" t="s">
        <v>4841</v>
      </c>
      <c r="L192" s="282" t="s">
        <v>5928</v>
      </c>
      <c r="M192" s="282" t="s">
        <v>5727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4858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5512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5610</v>
      </c>
      <c r="K204" s="309"/>
      <c r="L204" s="309" t="s">
        <v>5614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5611</v>
      </c>
      <c r="K207" s="281"/>
      <c r="L207" s="281" t="s">
        <v>5615</v>
      </c>
      <c r="M207" s="281"/>
      <c r="N207" s="281" t="s">
        <v>5548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5612</v>
      </c>
      <c r="K208" s="268"/>
      <c r="L208" s="268" t="s">
        <v>5616</v>
      </c>
      <c r="M208" s="268"/>
      <c r="N208" s="268" t="s">
        <v>5536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5542</v>
      </c>
      <c r="K209" s="282"/>
      <c r="L209" s="282" t="s">
        <v>5557</v>
      </c>
      <c r="M209" s="282"/>
      <c r="N209" s="282" t="s">
        <v>5525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5543</v>
      </c>
      <c r="K210" s="282"/>
      <c r="L210" s="282" t="s">
        <v>5558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5547</v>
      </c>
      <c r="K211" s="282"/>
      <c r="L211" s="282" t="s">
        <v>5550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5546</v>
      </c>
      <c r="K212" s="282"/>
      <c r="L212" s="282" t="s">
        <v>5551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5613</v>
      </c>
      <c r="K214" s="268"/>
      <c r="L214" s="268" t="s">
        <v>5617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5554</v>
      </c>
      <c r="K215" s="282"/>
      <c r="L215" s="282" t="s">
        <v>5560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5545</v>
      </c>
      <c r="K216" s="282"/>
      <c r="L216" s="282" t="s">
        <v>5552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5567</v>
      </c>
      <c r="K218" s="268"/>
      <c r="L218" s="280" t="s">
        <v>5618</v>
      </c>
      <c r="M218" s="280"/>
      <c r="N218" s="280" t="s">
        <v>5535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5566</v>
      </c>
      <c r="K219" s="282"/>
      <c r="L219" s="282" t="s">
        <v>5564</v>
      </c>
      <c r="M219" s="282"/>
      <c r="N219" s="282" t="s">
        <v>5538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5569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5571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5698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5695</v>
      </c>
      <c r="N228" s="281" t="s">
        <v>5696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5697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4863</v>
      </c>
      <c r="K230" s="282" t="s">
        <v>4227</v>
      </c>
      <c r="L230" s="282" t="s">
        <v>4866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4878</v>
      </c>
      <c r="F236" s="304" t="s">
        <v>1968</v>
      </c>
      <c r="G236" s="304" t="s">
        <v>1969</v>
      </c>
      <c r="H236" s="304" t="s">
        <v>4886</v>
      </c>
      <c r="I236" s="305" t="s">
        <v>4888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4884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4890</v>
      </c>
      <c r="F243" s="304" t="s">
        <v>1970</v>
      </c>
      <c r="G243" s="304" t="s">
        <v>4893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4898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4904</v>
      </c>
      <c r="G250" s="304" t="s">
        <v>4906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5626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5624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5646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5471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5472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5473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5485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5711</v>
      </c>
      <c r="K275" s="282" t="s">
        <v>5486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5748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5671</v>
      </c>
      <c r="D36" s="415"/>
      <c r="E36" s="44"/>
    </row>
    <row r="37" spans="1:6" ht="25.15" customHeight="1">
      <c r="B37" s="41">
        <v>2</v>
      </c>
      <c r="C37" s="44" t="s">
        <v>5670</v>
      </c>
      <c r="D37" s="416" t="s">
        <v>5672</v>
      </c>
      <c r="E37" s="44"/>
    </row>
    <row r="38" spans="1:6" ht="25.15" customHeight="1">
      <c r="B38" s="41">
        <v>3</v>
      </c>
      <c r="C38" s="44" t="s">
        <v>5673</v>
      </c>
      <c r="D38" s="416" t="s">
        <v>5674</v>
      </c>
      <c r="E38" s="44"/>
    </row>
    <row r="39" spans="1:6" ht="25.15" customHeight="1">
      <c r="B39" s="41">
        <v>4</v>
      </c>
      <c r="C39" s="415" t="s">
        <v>5675</v>
      </c>
      <c r="D39" s="416" t="s">
        <v>5676</v>
      </c>
      <c r="E39" s="44"/>
    </row>
    <row r="40" spans="1:6" ht="25.15" customHeight="1">
      <c r="B40" s="41">
        <v>5</v>
      </c>
      <c r="C40" s="44" t="s">
        <v>5677</v>
      </c>
      <c r="D40" s="44"/>
      <c r="E40" s="44"/>
    </row>
    <row r="41" spans="1:6" ht="54" customHeight="1">
      <c r="B41" s="41">
        <v>6</v>
      </c>
      <c r="C41" s="432" t="s">
        <v>5680</v>
      </c>
      <c r="D41" s="433" t="s">
        <v>5681</v>
      </c>
      <c r="E41" s="44"/>
    </row>
    <row r="42" spans="1:6" ht="55.9" customHeight="1">
      <c r="B42" s="41">
        <v>7</v>
      </c>
      <c r="C42" s="44" t="s">
        <v>5742</v>
      </c>
      <c r="D42" s="416" t="s">
        <v>5743</v>
      </c>
      <c r="E42" s="44"/>
    </row>
    <row r="43" spans="1:6" ht="55.9" customHeight="1">
      <c r="B43" s="427">
        <v>8</v>
      </c>
      <c r="C43" s="43" t="s">
        <v>5815</v>
      </c>
      <c r="D43" s="431" t="s">
        <v>5816</v>
      </c>
      <c r="E43" s="44"/>
    </row>
    <row r="44" spans="1:6" ht="55.9" customHeight="1">
      <c r="B44" s="427">
        <v>9</v>
      </c>
      <c r="C44" s="43" t="s">
        <v>5803</v>
      </c>
      <c r="D44" s="431"/>
      <c r="E44" s="44"/>
    </row>
    <row r="45" spans="1:6" ht="79.900000000000006" customHeight="1">
      <c r="B45" s="427">
        <v>10</v>
      </c>
      <c r="C45" s="43" t="s">
        <v>5804</v>
      </c>
      <c r="D45" s="431" t="s">
        <v>5805</v>
      </c>
      <c r="E45" s="44"/>
    </row>
    <row r="46" spans="1:6" ht="79.900000000000006" customHeight="1">
      <c r="B46" s="427">
        <v>11</v>
      </c>
      <c r="C46" s="43" t="s">
        <v>5813</v>
      </c>
      <c r="D46" s="431" t="s">
        <v>5814</v>
      </c>
      <c r="E46" s="44"/>
    </row>
    <row r="47" spans="1:6" ht="64.150000000000006" customHeight="1">
      <c r="B47" s="410">
        <v>12</v>
      </c>
      <c r="C47" s="411" t="s">
        <v>5843</v>
      </c>
      <c r="D47" s="421" t="s">
        <v>5844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17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5848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4915</v>
      </c>
      <c r="D3" s="177" t="s">
        <v>5418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5416</v>
      </c>
      <c r="L3" s="177" t="s">
        <v>5656</v>
      </c>
      <c r="M3" s="175" t="s">
        <v>3952</v>
      </c>
    </row>
    <row r="4" spans="2:13" ht="22.9" customHeight="1">
      <c r="B4" s="464" t="s">
        <v>4919</v>
      </c>
      <c r="C4" s="197" t="s">
        <v>3731</v>
      </c>
      <c r="D4" s="331" t="s">
        <v>4917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4920</v>
      </c>
      <c r="C10" s="197" t="s">
        <v>3731</v>
      </c>
      <c r="D10" s="331" t="s">
        <v>4916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5376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5382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5375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5383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4918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5384</v>
      </c>
    </row>
    <row r="24" spans="2:13" ht="22.9" customHeight="1">
      <c r="B24" s="471"/>
      <c r="C24" s="183"/>
      <c r="D24" s="183"/>
      <c r="E24" s="163" t="s">
        <v>5381</v>
      </c>
      <c r="F24" s="160" t="s">
        <v>5380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5384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5856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5857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5806</v>
      </c>
      <c r="C29" s="197" t="s">
        <v>3731</v>
      </c>
      <c r="D29" s="331" t="s">
        <v>4921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4943</v>
      </c>
      <c r="F32" s="324" t="s">
        <v>4944</v>
      </c>
      <c r="G32" s="325"/>
      <c r="H32" s="326"/>
      <c r="I32" s="324"/>
      <c r="J32" s="316" t="s">
        <v>4050</v>
      </c>
      <c r="K32" s="401"/>
      <c r="L32" s="401" t="s">
        <v>4945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5960</v>
      </c>
      <c r="D37" s="331" t="s">
        <v>5963</v>
      </c>
      <c r="E37" s="385" t="s">
        <v>5961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5962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4922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5287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5377</v>
      </c>
      <c r="F44" s="386" t="s">
        <v>5294</v>
      </c>
      <c r="G44" s="387"/>
      <c r="H44" s="388"/>
      <c r="I44" s="385"/>
      <c r="J44" s="380" t="s">
        <v>5295</v>
      </c>
      <c r="K44" s="400"/>
      <c r="L44" s="405" t="s">
        <v>5296</v>
      </c>
      <c r="M44" s="390" t="s">
        <v>5297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5286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5275</v>
      </c>
      <c r="F49" s="160" t="s">
        <v>5276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5282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5283</v>
      </c>
      <c r="D52" s="183"/>
      <c r="E52" s="163" t="s">
        <v>5285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5284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4925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4924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5415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5290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5291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5280</v>
      </c>
      <c r="F66" s="160" t="s">
        <v>5279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5281</v>
      </c>
    </row>
    <row r="67" spans="2:13" ht="22.9" customHeight="1">
      <c r="B67" s="471"/>
      <c r="C67" s="183"/>
      <c r="D67" s="183"/>
      <c r="E67" s="160" t="s">
        <v>5275</v>
      </c>
      <c r="F67" s="160" t="s">
        <v>5276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5282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5283</v>
      </c>
      <c r="D70" s="183"/>
      <c r="E70" s="163" t="s">
        <v>5285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5284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4925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4924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5292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4923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5289</v>
      </c>
      <c r="E87" s="385" t="s">
        <v>4965</v>
      </c>
      <c r="F87" s="386" t="s">
        <v>4966</v>
      </c>
      <c r="G87" s="387"/>
      <c r="H87" s="388"/>
      <c r="I87" s="385"/>
      <c r="J87" s="380" t="s">
        <v>4050</v>
      </c>
      <c r="K87" s="400" t="s">
        <v>4967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5293</v>
      </c>
      <c r="F91" s="386" t="s">
        <v>5294</v>
      </c>
      <c r="G91" s="387"/>
      <c r="H91" s="388"/>
      <c r="I91" s="385"/>
      <c r="J91" s="380" t="s">
        <v>5295</v>
      </c>
      <c r="K91" s="400"/>
      <c r="L91" s="405" t="s">
        <v>5296</v>
      </c>
      <c r="M91" s="390" t="s">
        <v>5297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5275</v>
      </c>
      <c r="F94" s="160" t="s">
        <v>5276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5285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5282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5283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4924</v>
      </c>
    </row>
    <row r="101" spans="2:14" ht="22.9" customHeight="1">
      <c r="B101" s="471"/>
      <c r="C101" s="333" t="s">
        <v>4925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5415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5372</v>
      </c>
      <c r="D103" s="332" t="s">
        <v>5373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5749</v>
      </c>
      <c r="F105" s="386" t="s">
        <v>3836</v>
      </c>
      <c r="G105" s="387"/>
      <c r="H105" s="388"/>
      <c r="I105" s="385"/>
      <c r="J105" s="380" t="s">
        <v>5750</v>
      </c>
      <c r="K105" s="400"/>
      <c r="L105" s="400" t="s">
        <v>5751</v>
      </c>
      <c r="M105" s="390" t="s">
        <v>3950</v>
      </c>
    </row>
    <row r="106" spans="2:14" ht="22.9" customHeight="1">
      <c r="B106" s="471"/>
      <c r="C106" s="183"/>
      <c r="D106" s="183"/>
      <c r="E106" s="380" t="s">
        <v>5430</v>
      </c>
      <c r="F106" s="381" t="s">
        <v>5522</v>
      </c>
      <c r="G106" s="382">
        <v>1</v>
      </c>
      <c r="H106" s="383"/>
      <c r="I106" s="380"/>
      <c r="J106" s="380" t="s">
        <v>4050</v>
      </c>
      <c r="K106" s="399"/>
      <c r="L106" s="399" t="s">
        <v>5431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5976</v>
      </c>
      <c r="D108" s="332" t="s">
        <v>5977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5962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5990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5807</v>
      </c>
      <c r="C112" s="197" t="s">
        <v>4048</v>
      </c>
      <c r="D112" s="332" t="s">
        <v>4926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4961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4955</v>
      </c>
      <c r="K115" s="400"/>
      <c r="L115" s="400" t="s">
        <v>4956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4955</v>
      </c>
      <c r="K116" s="400"/>
      <c r="L116" s="400" t="s">
        <v>4954</v>
      </c>
      <c r="M116" s="390" t="s">
        <v>3950</v>
      </c>
    </row>
    <row r="117" spans="2:13" ht="22.9" customHeight="1">
      <c r="B117" s="461"/>
      <c r="C117" s="205"/>
      <c r="D117" s="183"/>
      <c r="E117" s="320" t="s">
        <v>5394</v>
      </c>
      <c r="F117" s="320" t="s">
        <v>5395</v>
      </c>
      <c r="G117" s="321"/>
      <c r="H117" s="322"/>
      <c r="I117" s="320"/>
      <c r="J117" s="320"/>
      <c r="K117" s="406"/>
      <c r="L117" s="406"/>
      <c r="M117" s="329" t="s">
        <v>5396</v>
      </c>
    </row>
    <row r="118" spans="2:13" ht="22.9" customHeight="1">
      <c r="B118" s="461"/>
      <c r="C118" s="205"/>
      <c r="D118" s="183"/>
      <c r="E118" s="324" t="s">
        <v>4019</v>
      </c>
      <c r="F118" s="324" t="s">
        <v>4964</v>
      </c>
      <c r="G118" s="325"/>
      <c r="H118" s="326"/>
      <c r="I118" s="324"/>
      <c r="J118" s="324" t="s">
        <v>4957</v>
      </c>
      <c r="K118" s="401"/>
      <c r="L118" s="401" t="s">
        <v>4954</v>
      </c>
      <c r="M118" s="329" t="s">
        <v>4963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4927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4910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5859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5878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4908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4928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4909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5388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5389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5379</v>
      </c>
      <c r="M133" s="392" t="s">
        <v>5393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5808</v>
      </c>
      <c r="C135" s="197" t="s">
        <v>4048</v>
      </c>
      <c r="D135" s="332" t="s">
        <v>4931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4969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4972</v>
      </c>
      <c r="K138" s="400"/>
      <c r="L138" s="400" t="s">
        <v>4970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4913</v>
      </c>
      <c r="G139" s="387"/>
      <c r="H139" s="388"/>
      <c r="I139" s="385"/>
      <c r="J139" s="385" t="s">
        <v>4973</v>
      </c>
      <c r="K139" s="400"/>
      <c r="L139" s="400" t="s">
        <v>4971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4933</v>
      </c>
      <c r="G141" s="393"/>
      <c r="H141" s="326"/>
      <c r="I141" s="324"/>
      <c r="J141" s="324"/>
      <c r="K141" s="401"/>
      <c r="L141" s="401"/>
      <c r="M141" s="329" t="s">
        <v>5773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5424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5425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4914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5339</v>
      </c>
      <c r="D147" s="332" t="s">
        <v>5338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4969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4972</v>
      </c>
      <c r="K150" s="400"/>
      <c r="L150" s="400" t="s">
        <v>4945</v>
      </c>
      <c r="M150" s="384" t="s">
        <v>5414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4955</v>
      </c>
      <c r="K151" s="400"/>
      <c r="L151" s="400" t="s">
        <v>4971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5509</v>
      </c>
      <c r="F153" s="324" t="s">
        <v>5510</v>
      </c>
      <c r="G153" s="393"/>
      <c r="H153" s="326"/>
      <c r="I153" s="324"/>
      <c r="J153" s="324"/>
      <c r="K153" s="401"/>
      <c r="L153" s="401"/>
      <c r="M153" s="329" t="s">
        <v>5412</v>
      </c>
    </row>
    <row r="154" spans="2:13" ht="22.9" customHeight="1">
      <c r="B154" s="473"/>
      <c r="C154" s="183"/>
      <c r="D154" s="183"/>
      <c r="E154" s="324" t="s">
        <v>5340</v>
      </c>
      <c r="F154" s="324" t="s">
        <v>5279</v>
      </c>
      <c r="G154" s="325"/>
      <c r="H154" s="326"/>
      <c r="I154" s="324"/>
      <c r="J154" s="316" t="s">
        <v>4957</v>
      </c>
      <c r="K154" s="401"/>
      <c r="L154" s="409" t="s">
        <v>5296</v>
      </c>
      <c r="M154" s="327" t="s">
        <v>5297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5419</v>
      </c>
      <c r="D157" s="183"/>
      <c r="E157" s="160" t="s">
        <v>5275</v>
      </c>
      <c r="F157" s="160" t="s">
        <v>5276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5420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5421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5422</v>
      </c>
      <c r="D160" s="183"/>
      <c r="E160" s="163" t="s">
        <v>5285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5423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5282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5283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4924</v>
      </c>
    </row>
    <row r="164" spans="2:13" ht="22.9" customHeight="1">
      <c r="B164" s="473"/>
      <c r="C164" s="333" t="s">
        <v>4925</v>
      </c>
      <c r="D164" s="183"/>
      <c r="E164" s="160" t="s">
        <v>5413</v>
      </c>
      <c r="F164" s="160"/>
      <c r="G164" s="353"/>
      <c r="H164" s="161"/>
      <c r="I164" s="160"/>
      <c r="J164" s="160"/>
      <c r="K164" s="403"/>
      <c r="L164" s="403"/>
      <c r="M164" s="208" t="s">
        <v>5415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4932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4908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5426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4909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5388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5389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5379</v>
      </c>
      <c r="M174" s="392" t="s">
        <v>5378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5809</v>
      </c>
      <c r="C176" s="197" t="s">
        <v>3772</v>
      </c>
      <c r="D176" s="331" t="s">
        <v>5508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5810</v>
      </c>
      <c r="C182" s="197" t="s">
        <v>3730</v>
      </c>
      <c r="D182" s="331" t="s">
        <v>5868</v>
      </c>
      <c r="E182" s="380" t="s">
        <v>5430</v>
      </c>
      <c r="F182" s="381" t="s">
        <v>5522</v>
      </c>
      <c r="G182" s="382">
        <v>1</v>
      </c>
      <c r="H182" s="383"/>
      <c r="I182" s="380"/>
      <c r="J182" s="380" t="s">
        <v>5432</v>
      </c>
      <c r="K182" s="399"/>
      <c r="L182" s="399" t="s">
        <v>5431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5428</v>
      </c>
      <c r="F184" s="324" t="s">
        <v>5429</v>
      </c>
      <c r="G184" s="325"/>
      <c r="H184" s="326"/>
      <c r="I184" s="324"/>
      <c r="J184" s="316" t="s">
        <v>4050</v>
      </c>
      <c r="K184" s="401"/>
      <c r="L184" s="401" t="s">
        <v>4971</v>
      </c>
      <c r="M184" s="327" t="s">
        <v>3950</v>
      </c>
    </row>
    <row r="185" spans="2:13" ht="22.9" customHeight="1">
      <c r="B185" s="465"/>
      <c r="C185" s="183"/>
      <c r="D185" s="183"/>
      <c r="E185" s="324" t="s">
        <v>5427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5811</v>
      </c>
      <c r="C191" s="197" t="s">
        <v>5604</v>
      </c>
      <c r="D191" s="331" t="s">
        <v>5609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5605</v>
      </c>
      <c r="F192" s="386" t="s">
        <v>5606</v>
      </c>
      <c r="G192" s="387">
        <v>1</v>
      </c>
      <c r="H192" s="388"/>
      <c r="I192" s="385"/>
      <c r="J192" s="380" t="s">
        <v>4050</v>
      </c>
      <c r="K192" s="400"/>
      <c r="L192" s="400" t="s">
        <v>5607</v>
      </c>
      <c r="M192" s="389" t="s">
        <v>5608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5574</v>
      </c>
      <c r="C196" s="197" t="s">
        <v>5596</v>
      </c>
      <c r="D196" s="331" t="s">
        <v>5575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5597</v>
      </c>
      <c r="D197" s="183"/>
      <c r="E197" s="160" t="s">
        <v>5593</v>
      </c>
      <c r="F197" s="160" t="s">
        <v>5578</v>
      </c>
      <c r="G197" s="162">
        <v>1.5</v>
      </c>
      <c r="H197" s="161" t="s">
        <v>5584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5579</v>
      </c>
      <c r="G198" s="162">
        <v>3</v>
      </c>
      <c r="H198" s="161" t="s">
        <v>5584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5593</v>
      </c>
      <c r="F199" s="160" t="s">
        <v>5580</v>
      </c>
      <c r="G199" s="162">
        <v>2</v>
      </c>
      <c r="H199" s="161" t="s">
        <v>5584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5592</v>
      </c>
      <c r="F200" s="160" t="s">
        <v>5581</v>
      </c>
      <c r="G200" s="162">
        <v>1.5</v>
      </c>
      <c r="H200" s="161" t="s">
        <v>5585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5591</v>
      </c>
      <c r="F201" s="160" t="s">
        <v>5582</v>
      </c>
      <c r="G201" s="162">
        <v>2</v>
      </c>
      <c r="H201" s="161" t="s">
        <v>5584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5576</v>
      </c>
      <c r="D202" s="183"/>
      <c r="E202" s="160" t="s">
        <v>5590</v>
      </c>
      <c r="F202" s="160" t="s">
        <v>5583</v>
      </c>
      <c r="G202" s="162">
        <v>0.15</v>
      </c>
      <c r="H202" s="161" t="s">
        <v>5586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5577</v>
      </c>
      <c r="D203" s="183"/>
      <c r="E203" s="160" t="s">
        <v>5589</v>
      </c>
      <c r="F203" s="160" t="s">
        <v>5587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5588</v>
      </c>
    </row>
    <row r="204" spans="2:13" ht="22.9" customHeight="1">
      <c r="B204" s="465"/>
      <c r="C204" s="205"/>
      <c r="D204" s="183"/>
      <c r="E204" s="160" t="s">
        <v>5595</v>
      </c>
      <c r="F204" s="160"/>
      <c r="G204" s="193"/>
      <c r="H204" s="161"/>
      <c r="I204" s="160"/>
      <c r="J204" s="160"/>
      <c r="K204" s="403"/>
      <c r="L204" s="403"/>
      <c r="M204" s="161" t="s">
        <v>5594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5598</v>
      </c>
      <c r="F206" s="160" t="s">
        <v>5599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5812</v>
      </c>
      <c r="C208" s="197" t="s">
        <v>3731</v>
      </c>
      <c r="D208" s="331" t="s">
        <v>5879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5645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5780</v>
      </c>
      <c r="C211" s="205" t="s">
        <v>5794</v>
      </c>
      <c r="D211" s="332" t="s">
        <v>5792</v>
      </c>
      <c r="E211" s="385" t="s">
        <v>3874</v>
      </c>
      <c r="F211" s="386" t="s">
        <v>3836</v>
      </c>
      <c r="G211" s="387"/>
      <c r="H211" s="388"/>
      <c r="I211" s="385"/>
      <c r="J211" s="380" t="s">
        <v>5790</v>
      </c>
      <c r="K211" s="400"/>
      <c r="L211" s="400" t="s">
        <v>5791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5795</v>
      </c>
      <c r="D214" s="332" t="s">
        <v>5793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5783</v>
      </c>
      <c r="D217" s="332" t="s">
        <v>5784</v>
      </c>
      <c r="E217" s="385" t="s">
        <v>5782</v>
      </c>
      <c r="F217" s="386" t="s">
        <v>5781</v>
      </c>
      <c r="G217" s="387"/>
      <c r="H217" s="388"/>
      <c r="I217" s="385"/>
      <c r="J217" s="380" t="s">
        <v>4050</v>
      </c>
      <c r="K217" s="400"/>
      <c r="L217" s="400" t="s">
        <v>5782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55" zoomScaleNormal="100" zoomScaleSheetLayoutView="5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K26" sqref="K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5345</v>
      </c>
      <c r="D2" s="29" t="s">
        <v>5341</v>
      </c>
      <c r="E2" s="29" t="s">
        <v>5774</v>
      </c>
      <c r="F2" s="29" t="s">
        <v>5346</v>
      </c>
      <c r="G2" s="29" t="s">
        <v>1982</v>
      </c>
      <c r="H2" s="29" t="s">
        <v>5802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5390</v>
      </c>
      <c r="D6" s="348" t="s">
        <v>5298</v>
      </c>
      <c r="E6" s="180" t="s">
        <v>4917</v>
      </c>
      <c r="F6" s="123" t="s">
        <v>4911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5390</v>
      </c>
      <c r="D11" s="348" t="s">
        <v>5298</v>
      </c>
      <c r="E11" s="180" t="s">
        <v>4917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5390</v>
      </c>
      <c r="D16" s="348" t="s">
        <v>5298</v>
      </c>
      <c r="E16" s="180" t="s">
        <v>4917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5390</v>
      </c>
      <c r="D21" s="348" t="s">
        <v>5298</v>
      </c>
      <c r="E21" s="180" t="s">
        <v>4917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5390</v>
      </c>
      <c r="D25" s="348" t="s">
        <v>5312</v>
      </c>
      <c r="E25" s="180" t="s">
        <v>5343</v>
      </c>
      <c r="F25" s="123" t="s">
        <v>4976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5390</v>
      </c>
      <c r="D30" s="348" t="s">
        <v>5312</v>
      </c>
      <c r="E30" s="180" t="s">
        <v>4917</v>
      </c>
      <c r="F30" s="123" t="s">
        <v>4975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5390</v>
      </c>
      <c r="D35" s="348" t="s">
        <v>5299</v>
      </c>
      <c r="E35" s="180" t="s">
        <v>4917</v>
      </c>
      <c r="F35" s="123" t="s">
        <v>4941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4940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5390</v>
      </c>
      <c r="D40" s="348"/>
      <c r="E40" s="180" t="s">
        <v>4917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5390</v>
      </c>
      <c r="D47" s="348"/>
      <c r="E47" s="180" t="s">
        <v>4917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5390</v>
      </c>
      <c r="D54" s="348"/>
      <c r="E54" s="180" t="s">
        <v>4917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5390</v>
      </c>
      <c r="D62" s="348"/>
      <c r="E62" s="180" t="s">
        <v>4917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5390</v>
      </c>
      <c r="D68" s="348" t="s">
        <v>5344</v>
      </c>
      <c r="E68" s="180" t="s">
        <v>4917</v>
      </c>
      <c r="F68" s="123" t="s">
        <v>5880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5769</v>
      </c>
      <c r="G69" s="125" t="s">
        <v>5761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5770</v>
      </c>
      <c r="G70" s="125" t="s">
        <v>5762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5771</v>
      </c>
      <c r="G71" s="125" t="s">
        <v>5763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5772</v>
      </c>
      <c r="G72" s="125" t="s">
        <v>5764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5768</v>
      </c>
      <c r="G73" s="125" t="s">
        <v>5765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5766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5767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5390</v>
      </c>
      <c r="D78" s="348" t="s">
        <v>5842</v>
      </c>
      <c r="E78" s="180" t="s">
        <v>4917</v>
      </c>
      <c r="F78" s="123" t="s">
        <v>5840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5390</v>
      </c>
      <c r="D83" s="348" t="s">
        <v>5842</v>
      </c>
      <c r="E83" s="180" t="s">
        <v>4917</v>
      </c>
      <c r="F83" s="123" t="s">
        <v>5841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5390</v>
      </c>
      <c r="D90" s="348"/>
      <c r="E90" s="180"/>
      <c r="F90" s="123" t="s">
        <v>5350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78" t="s">
        <v>3634</v>
      </c>
      <c r="C2" s="29" t="s">
        <v>5345</v>
      </c>
      <c r="D2" s="29" t="s">
        <v>5341</v>
      </c>
      <c r="E2" s="29" t="s">
        <v>5342</v>
      </c>
      <c r="F2" s="29" t="s">
        <v>5346</v>
      </c>
      <c r="G2" s="79" t="s">
        <v>1982</v>
      </c>
      <c r="H2" s="29" t="s">
        <v>5802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5390</v>
      </c>
      <c r="D6" s="348"/>
      <c r="E6" s="180" t="s">
        <v>4916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5390</v>
      </c>
      <c r="D10" s="348" t="s">
        <v>5347</v>
      </c>
      <c r="E10" s="180" t="s">
        <v>5854</v>
      </c>
      <c r="F10" s="123" t="s">
        <v>5850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5390</v>
      </c>
      <c r="D13" s="348"/>
      <c r="E13" s="180" t="s">
        <v>5348</v>
      </c>
      <c r="F13" s="123" t="s">
        <v>5851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5390</v>
      </c>
      <c r="D17" s="348" t="s">
        <v>5842</v>
      </c>
      <c r="E17" s="180" t="s">
        <v>5374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5386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5385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5390</v>
      </c>
      <c r="D25" s="348"/>
      <c r="E25" s="180" t="s">
        <v>5374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5387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5351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5390</v>
      </c>
      <c r="D34" s="348"/>
      <c r="E34" s="180"/>
      <c r="F34" s="123" t="s">
        <v>5349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5390</v>
      </c>
      <c r="D39" s="348" t="s">
        <v>5855</v>
      </c>
      <c r="E39" s="180" t="s">
        <v>5858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5390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5390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5390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5390</v>
      </c>
      <c r="D53" s="348"/>
      <c r="E53" s="180"/>
      <c r="F53" s="123" t="s">
        <v>5349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5349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4876</v>
      </c>
    </row>
    <row r="2" spans="2:34" ht="49.9" customHeight="1">
      <c r="B2" s="29" t="s">
        <v>3634</v>
      </c>
      <c r="C2" s="29" t="s">
        <v>5345</v>
      </c>
      <c r="D2" s="29" t="s">
        <v>5341</v>
      </c>
      <c r="E2" s="29" t="s">
        <v>5417</v>
      </c>
      <c r="F2" s="29" t="s">
        <v>5346</v>
      </c>
      <c r="G2" s="29" t="s">
        <v>1982</v>
      </c>
      <c r="H2" s="29" t="s">
        <v>5802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5390</v>
      </c>
      <c r="D6" s="348"/>
      <c r="E6" s="180" t="s">
        <v>5352</v>
      </c>
      <c r="F6" s="123" t="s">
        <v>4912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5390</v>
      </c>
      <c r="D10" s="348"/>
      <c r="E10" s="180" t="s">
        <v>5353</v>
      </c>
      <c r="F10" s="123" t="s">
        <v>5866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5390</v>
      </c>
      <c r="D14" s="348"/>
      <c r="E14" s="180" t="s">
        <v>4921</v>
      </c>
      <c r="F14" s="123" t="s">
        <v>5881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5390</v>
      </c>
      <c r="D19" s="348" t="s">
        <v>5354</v>
      </c>
      <c r="E19" s="180" t="s">
        <v>5874</v>
      </c>
      <c r="F19" s="123" t="s">
        <v>5313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5390</v>
      </c>
      <c r="D24" s="348" t="s">
        <v>5298</v>
      </c>
      <c r="E24" s="180" t="s">
        <v>5865</v>
      </c>
      <c r="F24" s="123" t="s">
        <v>4946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4942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5390</v>
      </c>
      <c r="D29" s="348"/>
      <c r="E29" s="180" t="s">
        <v>5353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5390</v>
      </c>
      <c r="D34" s="348"/>
      <c r="E34" s="180" t="s">
        <v>5353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5358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5355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5356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5390</v>
      </c>
      <c r="D44" s="348"/>
      <c r="E44" s="180" t="s">
        <v>5353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5357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5390</v>
      </c>
      <c r="D54" s="348" t="s">
        <v>5298</v>
      </c>
      <c r="E54" s="180" t="s">
        <v>4921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5357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5323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5330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5331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5329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5332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5333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5327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5334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5390</v>
      </c>
      <c r="D64" s="348" t="s">
        <v>5312</v>
      </c>
      <c r="E64" s="180" t="s">
        <v>4921</v>
      </c>
      <c r="F64" s="123" t="s">
        <v>5335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5358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5323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5322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5324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5315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5325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5355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5326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5327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5328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5390</v>
      </c>
      <c r="D74" s="348" t="s">
        <v>5312</v>
      </c>
      <c r="E74" s="180" t="s">
        <v>5352</v>
      </c>
      <c r="F74" s="123" t="s">
        <v>5317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5314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5359</v>
      </c>
      <c r="F75" s="31" t="s">
        <v>5315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5318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5318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5390</v>
      </c>
      <c r="D81" s="348" t="s">
        <v>5312</v>
      </c>
      <c r="E81" s="180" t="s">
        <v>5352</v>
      </c>
      <c r="F81" s="123" t="s">
        <v>5321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5314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5359</v>
      </c>
      <c r="F82" s="31" t="s">
        <v>5315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5318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5318</v>
      </c>
      <c r="F85" s="31" t="s">
        <v>5320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5319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5965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5312</v>
      </c>
      <c r="E88" s="180" t="s">
        <v>5964</v>
      </c>
      <c r="F88" s="123" t="s">
        <v>5967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5969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5966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5959</v>
      </c>
      <c r="AE89" s="179" t="s">
        <v>5752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5390</v>
      </c>
      <c r="D92" s="348"/>
      <c r="E92" s="180"/>
      <c r="F92" s="123" t="s">
        <v>5360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5390</v>
      </c>
      <c r="D95" s="348"/>
      <c r="E95" s="180"/>
      <c r="F95" s="123" t="s">
        <v>5360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5390</v>
      </c>
      <c r="D98" s="348"/>
      <c r="E98" s="180"/>
      <c r="F98" s="123" t="s">
        <v>5360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5390</v>
      </c>
      <c r="D102" s="348"/>
      <c r="E102" s="180"/>
      <c r="F102" s="123" t="s">
        <v>5360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25"/>
  <sheetViews>
    <sheetView tabSelected="1" view="pageBreakPreview" zoomScale="70" zoomScaleNormal="100" zoomScaleSheetLayoutView="70" workbookViewId="0">
      <pane xSplit="12" ySplit="3" topLeftCell="M87" activePane="bottomRight" state="frozen"/>
      <selection activeCell="N104" sqref="N104"/>
      <selection pane="topRight" activeCell="N104" sqref="N104"/>
      <selection pane="bottomLeft" activeCell="N104" sqref="N104"/>
      <selection pane="bottomRight" activeCell="F93" sqref="F9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5345</v>
      </c>
      <c r="D2" s="29" t="s">
        <v>5341</v>
      </c>
      <c r="E2" s="29" t="s">
        <v>5342</v>
      </c>
      <c r="F2" s="29" t="s">
        <v>5346</v>
      </c>
      <c r="G2" s="29" t="s">
        <v>1982</v>
      </c>
      <c r="H2" s="29" t="s">
        <v>5802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5390</v>
      </c>
      <c r="D6" s="348" t="s">
        <v>5312</v>
      </c>
      <c r="E6" s="180" t="s">
        <v>4922</v>
      </c>
      <c r="F6" s="123" t="s">
        <v>6011</v>
      </c>
      <c r="G6" s="45" t="s">
        <v>6012</v>
      </c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5367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5366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5365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5277</v>
      </c>
      <c r="AF11" s="180"/>
      <c r="AG11" s="180" t="s">
        <v>3834</v>
      </c>
      <c r="AH11" s="33" t="s">
        <v>5369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5678</v>
      </c>
      <c r="AF12" s="180"/>
      <c r="AG12" s="180" t="s">
        <v>3834</v>
      </c>
      <c r="AH12" s="33" t="s">
        <v>5369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5679</v>
      </c>
      <c r="AF13" s="180"/>
      <c r="AG13" s="180" t="s">
        <v>3834</v>
      </c>
      <c r="AH13" s="33" t="s">
        <v>5369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5390</v>
      </c>
      <c r="D16" s="348" t="s">
        <v>5312</v>
      </c>
      <c r="E16" s="180" t="s">
        <v>5870</v>
      </c>
      <c r="F16" s="123" t="s">
        <v>6009</v>
      </c>
      <c r="G16" s="45" t="s">
        <v>6010</v>
      </c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5367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5366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5365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5277</v>
      </c>
      <c r="AF21" s="180"/>
      <c r="AG21" s="180" t="s">
        <v>3834</v>
      </c>
      <c r="AH21" s="33" t="s">
        <v>5369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5678</v>
      </c>
      <c r="AF22" s="180"/>
      <c r="AG22" s="180" t="s">
        <v>3834</v>
      </c>
      <c r="AH22" s="33" t="s">
        <v>5369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5679</v>
      </c>
      <c r="AF23" s="180"/>
      <c r="AG23" s="180" t="s">
        <v>3834</v>
      </c>
      <c r="AH23" s="33" t="s">
        <v>5369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5390</v>
      </c>
      <c r="D26" s="348" t="s">
        <v>5361</v>
      </c>
      <c r="E26" s="180" t="s">
        <v>5861</v>
      </c>
      <c r="F26" s="123" t="s">
        <v>6007</v>
      </c>
      <c r="G26" s="45" t="s">
        <v>6008</v>
      </c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5367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5368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5366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5365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5277</v>
      </c>
      <c r="AF32" s="180">
        <v>1560.8040000000001</v>
      </c>
      <c r="AG32" s="180" t="s">
        <v>3834</v>
      </c>
      <c r="AH32" s="33" t="s">
        <v>5369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5678</v>
      </c>
      <c r="AF33" s="180">
        <v>819.36699999999996</v>
      </c>
      <c r="AG33" s="180" t="s">
        <v>3834</v>
      </c>
      <c r="AH33" s="33" t="s">
        <v>5369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5679</v>
      </c>
      <c r="AF34" s="180">
        <v>741.43700000000001</v>
      </c>
      <c r="AG34" s="180" t="s">
        <v>3834</v>
      </c>
      <c r="AH34" s="33" t="s">
        <v>5369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5390</v>
      </c>
      <c r="D37" s="348"/>
      <c r="E37" s="180" t="s">
        <v>4923</v>
      </c>
      <c r="F37" s="123" t="s">
        <v>6005</v>
      </c>
      <c r="G37" s="45" t="s">
        <v>6006</v>
      </c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5758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5390</v>
      </c>
      <c r="D44" s="348" t="s">
        <v>5298</v>
      </c>
      <c r="E44" s="180" t="s">
        <v>5288</v>
      </c>
      <c r="F44" s="123" t="s">
        <v>6004</v>
      </c>
      <c r="G44" s="45" t="s">
        <v>6003</v>
      </c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5367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5365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5277</v>
      </c>
      <c r="AF48" s="180">
        <v>142.80699999999999</v>
      </c>
      <c r="AG48" s="180" t="s">
        <v>3834</v>
      </c>
      <c r="AH48" s="33" t="s">
        <v>5369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5678</v>
      </c>
      <c r="AF49" s="180">
        <v>130.69</v>
      </c>
      <c r="AG49" s="180" t="s">
        <v>3834</v>
      </c>
      <c r="AH49" s="33" t="s">
        <v>5369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5679</v>
      </c>
      <c r="AF50" s="180">
        <v>12.117000000000001</v>
      </c>
      <c r="AG50" s="180" t="s">
        <v>3834</v>
      </c>
      <c r="AH50" s="33" t="s">
        <v>5369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4938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5390</v>
      </c>
      <c r="D53" s="348" t="s">
        <v>5344</v>
      </c>
      <c r="E53" s="180" t="s">
        <v>5362</v>
      </c>
      <c r="F53" s="123" t="s">
        <v>6013</v>
      </c>
      <c r="G53" s="45" t="s">
        <v>6014</v>
      </c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4939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76" t="s">
        <v>5367</v>
      </c>
      <c r="F54" s="31" t="s">
        <v>3916</v>
      </c>
      <c r="G54" s="125" t="s">
        <v>1216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Type-5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3898</v>
      </c>
      <c r="AF54" s="182">
        <v>44.4</v>
      </c>
      <c r="AG54" s="182" t="s">
        <v>3904</v>
      </c>
      <c r="AH54" s="33"/>
    </row>
    <row r="55" spans="2:34" ht="49.9" customHeight="1">
      <c r="B55" s="4"/>
      <c r="C55" s="32"/>
      <c r="D55" s="32"/>
      <c r="E55" s="478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>
        <v>5.3280000000000003</v>
      </c>
      <c r="AG55" s="180" t="s">
        <v>3909</v>
      </c>
      <c r="AH55" s="39" t="s">
        <v>3923</v>
      </c>
    </row>
    <row r="56" spans="2:34" ht="49.9" customHeight="1">
      <c r="B56" s="4"/>
      <c r="C56" s="32"/>
      <c r="D56" s="32"/>
      <c r="E56" s="477"/>
      <c r="F56" s="31" t="s">
        <v>3632</v>
      </c>
      <c r="G56" s="125" t="s">
        <v>1221</v>
      </c>
      <c r="H56" s="126"/>
      <c r="I56" s="126" t="str">
        <f>VLOOKUP($G56,'WM-AR'!$A$7:$AK$1630,34,FALSE)</f>
        <v>M2</v>
      </c>
      <c r="J56" s="126" t="str">
        <f>VLOOKUP($G56,'WM-AR'!$A$7:$AK$1630,4,FALSE)</f>
        <v>Concrete Work</v>
      </c>
      <c r="K56" s="126" t="str">
        <f>VLOOKUP($G56,'WM-AR'!$A$7:$AK$1630,6,FALSE)</f>
        <v>Substructure Work</v>
      </c>
      <c r="L56" s="126" t="str">
        <f>VLOOKUP($G56,'WM-AR'!$A$7:$AK$1630,8,FALSE)</f>
        <v>Form Work (3 times in use)</v>
      </c>
      <c r="M56" s="126" t="str">
        <f>VLOOKUP($G56,'WM-AR'!$A$7:$AK$1630,10,FALSE)</f>
        <v>Flat Form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 t="str">
        <f>VLOOKUP($G56,'WM-AR'!$A$7:$AK$1630,20,FALSE)</f>
        <v>Dressed Lumber, Plywood or Steel Form(Wood Planks are not Allowed) incl. Chamfer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42</v>
      </c>
      <c r="AE56" s="181" t="s">
        <v>4037</v>
      </c>
      <c r="AF56" s="180">
        <v>26.8</v>
      </c>
      <c r="AG56" s="180" t="s">
        <v>3911</v>
      </c>
      <c r="AH56" s="39"/>
    </row>
    <row r="57" spans="2:34" ht="34.9" customHeight="1">
      <c r="B57" s="4"/>
      <c r="C57" s="7"/>
      <c r="D57" s="8"/>
      <c r="E57" s="8"/>
      <c r="F57" s="173" t="s">
        <v>3931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3" customHeight="1">
      <c r="B58" s="185"/>
      <c r="C58" s="186"/>
      <c r="D58" s="186"/>
      <c r="E58" s="186"/>
      <c r="F58" s="438" t="s">
        <v>5973</v>
      </c>
      <c r="G58" s="187"/>
      <c r="H58" s="187"/>
      <c r="I58" s="188"/>
      <c r="J58" s="188"/>
      <c r="K58" s="188"/>
      <c r="L58" s="188"/>
      <c r="M58" s="188"/>
      <c r="N58" s="188"/>
      <c r="O58" s="188"/>
      <c r="P58" s="188"/>
      <c r="Q58" s="188"/>
      <c r="R58" s="188"/>
      <c r="S58" s="188"/>
      <c r="T58" s="188"/>
      <c r="U58" s="188"/>
      <c r="V58" s="188"/>
      <c r="W58" s="188"/>
      <c r="X58" s="188"/>
      <c r="Y58" s="188"/>
      <c r="Z58" s="188"/>
      <c r="AA58" s="188"/>
      <c r="AB58" s="188"/>
      <c r="AC58" s="188"/>
      <c r="AD58" s="189"/>
      <c r="AE58" s="189"/>
      <c r="AF58" s="189"/>
      <c r="AG58" s="189"/>
      <c r="AH58" s="190"/>
    </row>
    <row r="59" spans="2:34" ht="34.9" customHeight="1">
      <c r="B59" s="349"/>
      <c r="C59" s="350" t="s">
        <v>3731</v>
      </c>
      <c r="D59" s="348" t="s">
        <v>5298</v>
      </c>
      <c r="E59" s="180" t="s">
        <v>5978</v>
      </c>
      <c r="F59" s="123" t="s">
        <v>6015</v>
      </c>
      <c r="G59" s="45" t="s">
        <v>6016</v>
      </c>
      <c r="H59" s="45"/>
      <c r="I59" s="45"/>
      <c r="J59" s="45"/>
      <c r="K59" s="45"/>
      <c r="L59" s="46"/>
      <c r="M59" s="58"/>
      <c r="N59" s="59"/>
      <c r="O59" s="59"/>
      <c r="P59" s="59"/>
      <c r="Q59" s="59"/>
      <c r="R59" s="59"/>
      <c r="S59" s="59"/>
      <c r="T59" s="60"/>
      <c r="U59" s="14"/>
      <c r="V59" s="14"/>
      <c r="W59" s="14"/>
      <c r="X59" s="14"/>
      <c r="Y59" s="14"/>
      <c r="Z59" s="14"/>
      <c r="AA59" s="14"/>
      <c r="AB59" s="14"/>
      <c r="AC59" s="14"/>
      <c r="AD59" s="124" t="s">
        <v>5975</v>
      </c>
      <c r="AE59" s="154"/>
      <c r="AF59" s="154"/>
      <c r="AG59" s="154"/>
      <c r="AH59" s="11"/>
    </row>
    <row r="60" spans="2:34" ht="49.9" customHeight="1">
      <c r="B60" s="5"/>
      <c r="C60" s="85"/>
      <c r="D60" s="85"/>
      <c r="E60" s="476" t="s">
        <v>5367</v>
      </c>
      <c r="F60" s="31" t="s">
        <v>3847</v>
      </c>
      <c r="G60" s="125" t="s">
        <v>1216</v>
      </c>
      <c r="H60" s="126"/>
      <c r="I60" s="126" t="str">
        <f>VLOOKUP($G60,'WM-AR'!$A$7:$AK$1630,34,FALSE)</f>
        <v>M3</v>
      </c>
      <c r="J60" s="126" t="str">
        <f>VLOOKUP($G60,'WM-AR'!$A$7:$AK$1630,4,FALSE)</f>
        <v>Concrete Work</v>
      </c>
      <c r="K60" s="126" t="str">
        <f>VLOOKUP($G60,'WM-AR'!$A$7:$AK$1630,6,FALSE)</f>
        <v>Substructure Work</v>
      </c>
      <c r="L60" s="126" t="str">
        <f>VLOOKUP($G60,'WM-AR'!$A$7:$AK$1630,8,FALSE)</f>
        <v>Structural Concrete</v>
      </c>
      <c r="M60" s="126">
        <f>VLOOKUP($G60,'WM-AR'!$A$7:$AK$1630,10,FALSE)</f>
        <v>0</v>
      </c>
      <c r="N60" s="126" t="str">
        <f>VLOOKUP($G60,'WM-AR'!$A$7:$AK$1630,12,FALSE)</f>
        <v>Cement Type-5</v>
      </c>
      <c r="O60" s="126" t="str">
        <f>VLOOKUP($G60,'WM-AR'!$A$7:$AK$1630,14,FALSE)</f>
        <v>20MPa &lt; F'c (Cylinder Strength) ≤ 25MPa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>
        <f>VLOOKUP($G60,'WM-AR'!$A$7:$AK$1630,29,FALSE)</f>
        <v>0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 t="s">
        <v>3723</v>
      </c>
      <c r="AE60" s="179" t="s">
        <v>3897</v>
      </c>
      <c r="AF60" s="182"/>
      <c r="AG60" s="182" t="s">
        <v>3834</v>
      </c>
      <c r="AH60" s="33"/>
    </row>
    <row r="61" spans="2:34" ht="49.9" customHeight="1">
      <c r="B61" s="4"/>
      <c r="C61" s="32"/>
      <c r="D61" s="32"/>
      <c r="E61" s="478"/>
      <c r="F61" s="31" t="s">
        <v>3848</v>
      </c>
      <c r="G61" s="125" t="s">
        <v>1228</v>
      </c>
      <c r="H61" s="126"/>
      <c r="I61" s="126" t="str">
        <f>VLOOKUP($G61,'WM-AR'!$A$7:$AK$1630,34,FALSE)</f>
        <v>TON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Rebar Work</v>
      </c>
      <c r="M61" s="126" t="str">
        <f>VLOOKUP($G61,'WM-AR'!$A$7:$AK$1630,10,FALSE)</f>
        <v>Deformed Bar (Non-Coat.)</v>
      </c>
      <c r="N61" s="126">
        <f>VLOOKUP($G61,'WM-AR'!$A$7:$AK$1630,12,FALSE)</f>
        <v>0</v>
      </c>
      <c r="O61" s="126" t="str">
        <f>VLOOKUP($G61,'WM-AR'!$A$7:$AK$1630,14,FALSE)</f>
        <v>400MPa&lt;Fy≤470MPa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81" t="s">
        <v>3930</v>
      </c>
      <c r="AF61" s="180"/>
      <c r="AG61" s="180" t="s">
        <v>3840</v>
      </c>
      <c r="AH61" s="39" t="s">
        <v>3923</v>
      </c>
    </row>
    <row r="62" spans="2:34" ht="49.9" customHeight="1">
      <c r="B62" s="4"/>
      <c r="C62" s="32"/>
      <c r="D62" s="32"/>
      <c r="E62" s="477"/>
      <c r="F62" s="31" t="s">
        <v>3632</v>
      </c>
      <c r="G62" s="125" t="s">
        <v>1221</v>
      </c>
      <c r="H62" s="126"/>
      <c r="I62" s="126" t="str">
        <f>VLOOKUP($G62,'WM-AR'!$A$7:$AK$1630,34,FALSE)</f>
        <v>M2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Form Work (3 times in use)</v>
      </c>
      <c r="M62" s="126" t="str">
        <f>VLOOKUP($G62,'WM-AR'!$A$7:$AK$1630,10,FALSE)</f>
        <v>Flat Form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 t="str">
        <f>VLOOKUP($G62,'WM-AR'!$A$7:$AK$1630,20,FALSE)</f>
        <v>Dressed Lumber, Plywood or Steel Form(Wood Planks are not Allowed) incl. Chamfer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42</v>
      </c>
      <c r="AE62" s="181" t="s">
        <v>5989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73" t="s">
        <v>3931</v>
      </c>
      <c r="G63" s="9"/>
      <c r="H63" s="14"/>
      <c r="I63" s="14"/>
      <c r="J63" s="14"/>
      <c r="K63" s="14"/>
      <c r="L63" s="14"/>
      <c r="M63" s="14"/>
      <c r="N63" s="14"/>
      <c r="O63" s="14"/>
      <c r="P63" s="14"/>
      <c r="Q63" s="14"/>
      <c r="R63" s="14"/>
      <c r="S63" s="14"/>
      <c r="T63" s="14"/>
      <c r="U63" s="14"/>
      <c r="V63" s="14"/>
      <c r="W63" s="14"/>
      <c r="X63" s="14"/>
      <c r="Y63" s="14"/>
      <c r="Z63" s="14"/>
      <c r="AA63" s="14"/>
      <c r="AB63" s="14"/>
      <c r="AC63" s="14"/>
      <c r="AD63" s="5"/>
      <c r="AE63" s="156"/>
      <c r="AF63" s="156"/>
      <c r="AG63" s="156"/>
      <c r="AH63" s="10"/>
    </row>
    <row r="64" spans="2:34" ht="34.9" customHeight="1">
      <c r="B64" s="19">
        <v>4.2</v>
      </c>
      <c r="C64" s="61" t="s">
        <v>3686</v>
      </c>
      <c r="D64" s="61"/>
      <c r="E64" s="61"/>
      <c r="F64" s="62"/>
      <c r="G64" s="38"/>
      <c r="H64" s="413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2"/>
      <c r="AE64" s="23"/>
      <c r="AF64" s="23"/>
      <c r="AG64" s="23"/>
      <c r="AH64" s="23"/>
    </row>
    <row r="65" spans="2:34" ht="34.9" customHeight="1">
      <c r="B65" s="349"/>
      <c r="C65" s="350" t="s">
        <v>5390</v>
      </c>
      <c r="D65" s="348"/>
      <c r="E65" s="180"/>
      <c r="F65" s="123" t="s">
        <v>5370</v>
      </c>
      <c r="G65" s="45"/>
      <c r="H65" s="45"/>
      <c r="I65" s="45"/>
      <c r="J65" s="45"/>
      <c r="K65" s="45"/>
      <c r="L65" s="46"/>
      <c r="M65" s="58"/>
      <c r="N65" s="59"/>
      <c r="O65" s="59"/>
      <c r="P65" s="59"/>
      <c r="Q65" s="59"/>
      <c r="R65" s="59"/>
      <c r="S65" s="59"/>
      <c r="T65" s="60"/>
      <c r="U65" s="14"/>
      <c r="V65" s="14"/>
      <c r="W65" s="14"/>
      <c r="X65" s="14"/>
      <c r="Y65" s="14"/>
      <c r="Z65" s="14"/>
      <c r="AA65" s="14"/>
      <c r="AB65" s="14"/>
      <c r="AC65" s="14"/>
      <c r="AD65" s="124"/>
      <c r="AE65" s="154"/>
      <c r="AF65" s="154"/>
      <c r="AG65" s="154"/>
      <c r="AH65" s="11"/>
    </row>
    <row r="66" spans="2:34" ht="34.9" customHeight="1">
      <c r="B66" s="4"/>
      <c r="C66" s="7"/>
      <c r="D66" s="7"/>
      <c r="E66" s="7"/>
      <c r="F66" s="7"/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7"/>
      <c r="AE66" s="157"/>
      <c r="AF66" s="157"/>
      <c r="AG66" s="157"/>
      <c r="AH66" s="11"/>
    </row>
    <row r="67" spans="2:34" ht="34.9" customHeight="1">
      <c r="B67" s="4"/>
      <c r="C67" s="7"/>
      <c r="D67" s="7"/>
      <c r="E67" s="7"/>
      <c r="F67" s="7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7"/>
      <c r="AE67" s="157"/>
      <c r="AF67" s="157"/>
      <c r="AG67" s="157"/>
      <c r="AH67" s="11"/>
    </row>
    <row r="68" spans="2:34" ht="34.9" customHeight="1">
      <c r="B68" s="4"/>
      <c r="C68" s="7"/>
      <c r="D68" s="7"/>
      <c r="E68" s="7"/>
      <c r="F68" s="7"/>
      <c r="G68" s="9"/>
      <c r="H68" s="14"/>
      <c r="I68" s="11"/>
      <c r="J68" s="11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  <c r="AB68" s="11"/>
      <c r="AC68" s="11"/>
      <c r="AD68" s="17"/>
      <c r="AE68" s="157"/>
      <c r="AF68" s="157"/>
      <c r="AG68" s="157"/>
      <c r="AH68" s="11"/>
    </row>
    <row r="69" spans="2:34" ht="34.9" customHeight="1">
      <c r="B69" s="4"/>
      <c r="C69" s="12"/>
      <c r="D69" s="155"/>
      <c r="E69" s="155"/>
      <c r="F69" s="8"/>
      <c r="G69" s="9"/>
      <c r="H69" s="14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17"/>
      <c r="AE69" s="157"/>
      <c r="AF69" s="157"/>
      <c r="AG69" s="157"/>
      <c r="AH69" s="11"/>
    </row>
    <row r="70" spans="2:34" ht="34.9" customHeight="1">
      <c r="B70" s="19">
        <v>4.3</v>
      </c>
      <c r="C70" s="61" t="s">
        <v>3654</v>
      </c>
      <c r="D70" s="61"/>
      <c r="E70" s="61"/>
      <c r="F70" s="62"/>
      <c r="G70" s="38"/>
      <c r="H70" s="413"/>
      <c r="I70" s="24"/>
      <c r="J70" s="24"/>
      <c r="K70" s="24"/>
      <c r="L70" s="24"/>
      <c r="M70" s="24"/>
      <c r="N70" s="24"/>
      <c r="O70" s="24"/>
      <c r="P70" s="24"/>
      <c r="Q70" s="24"/>
      <c r="R70" s="24"/>
      <c r="S70" s="24"/>
      <c r="T70" s="24"/>
      <c r="U70" s="24"/>
      <c r="V70" s="24"/>
      <c r="W70" s="24"/>
      <c r="X70" s="24"/>
      <c r="Y70" s="24"/>
      <c r="Z70" s="24"/>
      <c r="AA70" s="24"/>
      <c r="AB70" s="24"/>
      <c r="AC70" s="24"/>
      <c r="AD70" s="22"/>
      <c r="AE70" s="23"/>
      <c r="AF70" s="23"/>
      <c r="AG70" s="23"/>
      <c r="AH70" s="23"/>
    </row>
    <row r="71" spans="2:34" ht="34.9" customHeight="1">
      <c r="B71" s="349"/>
      <c r="C71" s="350" t="s">
        <v>5390</v>
      </c>
      <c r="D71" s="348"/>
      <c r="E71" s="180"/>
      <c r="F71" s="123" t="s">
        <v>5370</v>
      </c>
      <c r="G71" s="45"/>
      <c r="H71" s="45"/>
      <c r="I71" s="45"/>
      <c r="J71" s="45"/>
      <c r="K71" s="45"/>
      <c r="L71" s="46"/>
      <c r="M71" s="58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/>
      <c r="AE71" s="154"/>
      <c r="AF71" s="154"/>
      <c r="AG71" s="154"/>
      <c r="AH71" s="11"/>
    </row>
    <row r="72" spans="2:34" ht="34.9" customHeight="1">
      <c r="B72" s="4"/>
      <c r="C72" s="12"/>
      <c r="D72" s="12"/>
      <c r="E72" s="12"/>
      <c r="F72" s="7" t="s">
        <v>1984</v>
      </c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17" t="s">
        <v>1985</v>
      </c>
      <c r="AE72" s="157"/>
      <c r="AF72" s="157"/>
      <c r="AG72" s="157"/>
      <c r="AH72" s="11"/>
    </row>
    <row r="73" spans="2:34" ht="34.9" customHeight="1">
      <c r="B73" s="4"/>
      <c r="C73" s="12"/>
      <c r="D73" s="155"/>
      <c r="E73" s="155"/>
      <c r="F73" s="8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17"/>
      <c r="AE73" s="157"/>
      <c r="AF73" s="157"/>
      <c r="AG73" s="157"/>
      <c r="AH73" s="11"/>
    </row>
    <row r="74" spans="2:34" ht="34.9" customHeight="1">
      <c r="B74" s="4"/>
      <c r="C74" s="7"/>
      <c r="D74" s="8"/>
      <c r="E74" s="8"/>
      <c r="F74" s="13"/>
      <c r="G74" s="9"/>
      <c r="H74" s="14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4"/>
      <c r="AE74" s="158"/>
      <c r="AF74" s="158"/>
      <c r="AG74" s="158"/>
      <c r="AH74" s="11"/>
    </row>
    <row r="75" spans="2:34" ht="34.9" customHeight="1">
      <c r="B75" s="19">
        <v>4.4000000000000004</v>
      </c>
      <c r="C75" s="61" t="s">
        <v>4968</v>
      </c>
      <c r="D75" s="61"/>
      <c r="E75" s="61"/>
      <c r="F75" s="20"/>
      <c r="G75" s="38"/>
      <c r="H75" s="413"/>
      <c r="I75" s="24"/>
      <c r="J75" s="24"/>
      <c r="K75" s="24"/>
      <c r="L75" s="24"/>
      <c r="M75" s="24"/>
      <c r="N75" s="24"/>
      <c r="O75" s="24"/>
      <c r="P75" s="24"/>
      <c r="Q75" s="24"/>
      <c r="R75" s="24"/>
      <c r="S75" s="24"/>
      <c r="T75" s="24"/>
      <c r="U75" s="24"/>
      <c r="V75" s="24"/>
      <c r="W75" s="24"/>
      <c r="X75" s="24"/>
      <c r="Y75" s="24"/>
      <c r="Z75" s="24"/>
      <c r="AA75" s="24"/>
      <c r="AB75" s="24"/>
      <c r="AC75" s="24"/>
      <c r="AD75" s="22"/>
      <c r="AE75" s="23"/>
      <c r="AF75" s="23"/>
      <c r="AG75" s="23"/>
      <c r="AH75" s="23"/>
    </row>
    <row r="76" spans="2:34" ht="33" customHeight="1">
      <c r="B76" s="185"/>
      <c r="C76" s="186"/>
      <c r="D76" s="186"/>
      <c r="E76" s="186"/>
      <c r="F76" s="191" t="s">
        <v>4789</v>
      </c>
      <c r="G76" s="187"/>
      <c r="H76" s="187"/>
      <c r="I76" s="188"/>
      <c r="J76" s="188"/>
      <c r="K76" s="188"/>
      <c r="L76" s="188"/>
      <c r="M76" s="188"/>
      <c r="N76" s="188"/>
      <c r="O76" s="188"/>
      <c r="P76" s="188"/>
      <c r="Q76" s="188"/>
      <c r="R76" s="188"/>
      <c r="S76" s="188"/>
      <c r="T76" s="188"/>
      <c r="U76" s="188"/>
      <c r="V76" s="188"/>
      <c r="W76" s="188"/>
      <c r="X76" s="188"/>
      <c r="Y76" s="188"/>
      <c r="Z76" s="188"/>
      <c r="AA76" s="188"/>
      <c r="AB76" s="188"/>
      <c r="AC76" s="188"/>
      <c r="AD76" s="189"/>
      <c r="AE76" s="189"/>
      <c r="AF76" s="189"/>
      <c r="AG76" s="189"/>
      <c r="AH76" s="190"/>
    </row>
    <row r="77" spans="2:34" ht="34.9" customHeight="1">
      <c r="B77" s="349"/>
      <c r="C77" s="350" t="s">
        <v>3730</v>
      </c>
      <c r="D77" s="348" t="s">
        <v>5363</v>
      </c>
      <c r="E77" s="180" t="s">
        <v>5869</v>
      </c>
      <c r="F77" s="123" t="s">
        <v>6017</v>
      </c>
      <c r="G77" s="45" t="s">
        <v>6018</v>
      </c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7" t="s">
        <v>3814</v>
      </c>
      <c r="AE77" s="159"/>
      <c r="AF77" s="159"/>
      <c r="AG77" s="159"/>
      <c r="AH77" s="11"/>
    </row>
    <row r="78" spans="2:34" ht="49.9" customHeight="1">
      <c r="B78" s="5"/>
      <c r="C78" s="85"/>
      <c r="D78" s="85"/>
      <c r="E78" s="476" t="s">
        <v>5367</v>
      </c>
      <c r="F78" s="31" t="s">
        <v>3916</v>
      </c>
      <c r="G78" s="125" t="s">
        <v>1214</v>
      </c>
      <c r="H78" s="126"/>
      <c r="I78" s="126" t="str">
        <f>VLOOKUP($G78,'WM-AR'!$A$7:$AK$1630,34,FALSE)</f>
        <v>M3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Structural Concrete</v>
      </c>
      <c r="M78" s="126">
        <f>VLOOKUP($G78,'WM-AR'!$A$7:$AK$1630,10,FALSE)</f>
        <v>0</v>
      </c>
      <c r="N78" s="126" t="str">
        <f>VLOOKUP($G78,'WM-AR'!$A$7:$AK$1630,12,FALSE)</f>
        <v>Cement Type-1</v>
      </c>
      <c r="O78" s="126" t="str">
        <f>VLOOKUP($G78,'WM-AR'!$A$7:$AK$1630,14,FALSE)</f>
        <v>20MPa &lt; F'c (Cylinder Strength) ≤ 25MPa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3733</v>
      </c>
      <c r="AE78" s="179" t="s">
        <v>3897</v>
      </c>
      <c r="AF78" s="182"/>
      <c r="AG78" s="182" t="s">
        <v>3901</v>
      </c>
      <c r="AH78" s="33"/>
    </row>
    <row r="79" spans="2:34" ht="49.9" customHeight="1">
      <c r="B79" s="4"/>
      <c r="C79" s="12"/>
      <c r="D79" s="12"/>
      <c r="E79" s="478"/>
      <c r="F79" s="31" t="s">
        <v>3848</v>
      </c>
      <c r="G79" s="125" t="s">
        <v>1228</v>
      </c>
      <c r="H79" s="126"/>
      <c r="I79" s="126" t="str">
        <f>VLOOKUP($G79,'WM-AR'!$A$7:$AK$1630,34,FALSE)</f>
        <v>TON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Rebar Work</v>
      </c>
      <c r="M79" s="126" t="str">
        <f>VLOOKUP($G79,'WM-AR'!$A$7:$AK$1630,10,FALSE)</f>
        <v>Deformed Bar (Non-Coat.)</v>
      </c>
      <c r="N79" s="126">
        <f>VLOOKUP($G79,'WM-AR'!$A$7:$AK$1630,12,FALSE)</f>
        <v>0</v>
      </c>
      <c r="O79" s="126" t="str">
        <f>VLOOKUP($G79,'WM-AR'!$A$7:$AK$1630,14,FALSE)</f>
        <v>400MPa&lt;Fy≤470MPa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3724</v>
      </c>
      <c r="AE79" s="181" t="s">
        <v>3930</v>
      </c>
      <c r="AF79" s="180"/>
      <c r="AG79" s="180" t="s">
        <v>3928</v>
      </c>
      <c r="AH79" s="39" t="s">
        <v>3923</v>
      </c>
    </row>
    <row r="80" spans="2:34" ht="49.9" customHeight="1">
      <c r="B80" s="4"/>
      <c r="C80" s="12"/>
      <c r="D80" s="12"/>
      <c r="E80" s="477"/>
      <c r="F80" s="31" t="s">
        <v>3632</v>
      </c>
      <c r="G80" s="125" t="s">
        <v>1221</v>
      </c>
      <c r="H80" s="126"/>
      <c r="I80" s="126" t="str">
        <f>VLOOKUP($G80,'WM-AR'!$A$7:$AK$1630,34,FALSE)</f>
        <v>M2</v>
      </c>
      <c r="J80" s="126" t="str">
        <f>VLOOKUP($G80,'WM-AR'!$A$7:$AK$1630,4,FALSE)</f>
        <v>Concrete Work</v>
      </c>
      <c r="K80" s="126" t="str">
        <f>VLOOKUP($G80,'WM-AR'!$A$7:$AK$1630,6,FALSE)</f>
        <v>Substructure Work</v>
      </c>
      <c r="L80" s="126" t="str">
        <f>VLOOKUP($G80,'WM-AR'!$A$7:$AK$1630,8,FALSE)</f>
        <v>Form Work (3 times in use)</v>
      </c>
      <c r="M80" s="126" t="str">
        <f>VLOOKUP($G80,'WM-AR'!$A$7:$AK$1630,10,FALSE)</f>
        <v>Flat Form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 t="str">
        <f>VLOOKUP($G80,'WM-AR'!$A$7:$AK$1630,20,FALSE)</f>
        <v>Dressed Lumber, Plywood or Steel Form(Wood Planks are not Allowed) incl. Chamfer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42</v>
      </c>
      <c r="AE80" s="181" t="s">
        <v>3926</v>
      </c>
      <c r="AF80" s="180"/>
      <c r="AG80" s="180" t="s">
        <v>3911</v>
      </c>
      <c r="AH80" s="39"/>
    </row>
    <row r="81" spans="2:34" ht="49.9" customHeight="1">
      <c r="B81" s="4"/>
      <c r="C81" s="32"/>
      <c r="D81" s="32"/>
      <c r="E81" s="35" t="s">
        <v>5371</v>
      </c>
      <c r="F81" s="31" t="s">
        <v>3681</v>
      </c>
      <c r="G81" s="125" t="s">
        <v>2202</v>
      </c>
      <c r="H81" s="126"/>
      <c r="I81" s="126" t="str">
        <f>VLOOKUP($G81,'WM-AR'!$A$7:$AK$1630,34,FALSE)</f>
        <v>M2</v>
      </c>
      <c r="J81" s="126" t="str">
        <f>VLOOKUP($G81,'WM-AR'!$A$7:$AK$1630,4,FALSE)</f>
        <v>Concrete Work</v>
      </c>
      <c r="K81" s="126" t="str">
        <f>VLOOKUP($G81,'WM-AR'!$A$7:$AK$1630,6,FALSE)</f>
        <v>Concrete Protective Coating (U/G)</v>
      </c>
      <c r="L81" s="126" t="str">
        <f>VLOOKUP($G81,'WM-AR'!$A$7:$AK$1630,8,FALSE)</f>
        <v>Bitumen/Bituminous/Asphalt Coating</v>
      </c>
      <c r="M81" s="126">
        <f>VLOOKUP($G81,'WM-AR'!$A$7:$AK$1630,10,FALSE)</f>
        <v>0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3920</v>
      </c>
      <c r="AE81" s="181" t="s">
        <v>3927</v>
      </c>
      <c r="AF81" s="180"/>
      <c r="AG81" s="180" t="s">
        <v>3911</v>
      </c>
      <c r="AH81" s="39"/>
    </row>
    <row r="82" spans="2:34" ht="49.9" customHeight="1">
      <c r="B82" s="4"/>
      <c r="C82" s="12"/>
      <c r="D82" s="12"/>
      <c r="E82" s="476" t="s">
        <v>5365</v>
      </c>
      <c r="F82" s="31" t="s">
        <v>3906</v>
      </c>
      <c r="G82" s="125" t="s">
        <v>1078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Excavation</v>
      </c>
      <c r="M82" s="126" t="str">
        <f>VLOOKUP($G82,'WM-AR'!$A$7:$AK$1630,10,FALSE)</f>
        <v>Soil, Mech.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 t="str">
        <f>VLOOKUP($G82,'WM-AR'!$A$7:$AK$1630,22,FALSE)</f>
        <v>2.0M &lt; D ≤ 4.0M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3844</v>
      </c>
      <c r="AE82" s="179" t="s">
        <v>5277</v>
      </c>
      <c r="AF82" s="180"/>
      <c r="AG82" s="180" t="s">
        <v>3834</v>
      </c>
      <c r="AH82" s="33" t="s">
        <v>5278</v>
      </c>
    </row>
    <row r="83" spans="2:34" ht="49.9" customHeight="1">
      <c r="B83" s="4"/>
      <c r="C83" s="12"/>
      <c r="D83" s="12"/>
      <c r="E83" s="478"/>
      <c r="F83" s="31" t="s">
        <v>3907</v>
      </c>
      <c r="G83" s="125" t="s">
        <v>1086</v>
      </c>
      <c r="H83" s="126"/>
      <c r="I83" s="126" t="str">
        <f>VLOOKUP($G83,'WM-AR'!$A$7:$AK$1630,34,FALSE)</f>
        <v>M3</v>
      </c>
      <c r="J83" s="126" t="str">
        <f>VLOOKUP($G83,'WM-AR'!$A$7:$AK$1630,4,FALSE)</f>
        <v>Earth Work</v>
      </c>
      <c r="K83" s="126" t="str">
        <f>VLOOKUP($G83,'WM-AR'!$A$7:$AK$1630,6,FALSE)</f>
        <v>-</v>
      </c>
      <c r="L83" s="126" t="str">
        <f>VLOOKUP($G83,'WM-AR'!$A$7:$AK$1630,8,FALSE)</f>
        <v>Backfill</v>
      </c>
      <c r="M83" s="126" t="str">
        <f>VLOOKUP($G83,'WM-AR'!$A$7:$AK$1630,10,FALSE)</f>
        <v>Re-use, Soil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 t="str">
        <f>VLOOKUP($G83,'WM-AR'!$A$7:$AK$1630,30,FALSE)</f>
        <v>Compaction=(  )%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3845</v>
      </c>
      <c r="AE83" s="179" t="s">
        <v>5678</v>
      </c>
      <c r="AF83" s="180"/>
      <c r="AG83" s="180" t="s">
        <v>3834</v>
      </c>
      <c r="AH83" s="33" t="s">
        <v>5278</v>
      </c>
    </row>
    <row r="84" spans="2:34" ht="49.9" customHeight="1">
      <c r="B84" s="4"/>
      <c r="C84" s="12"/>
      <c r="D84" s="12"/>
      <c r="E84" s="477"/>
      <c r="F84" s="31" t="s">
        <v>3908</v>
      </c>
      <c r="G84" s="125" t="s">
        <v>1090</v>
      </c>
      <c r="H84" s="126"/>
      <c r="I84" s="126" t="str">
        <f>VLOOKUP($G84,'WM-AR'!$A$7:$AK$1630,34,FALSE)</f>
        <v>M3</v>
      </c>
      <c r="J84" s="126" t="str">
        <f>VLOOKUP($G84,'WM-AR'!$A$7:$AK$1630,4,FALSE)</f>
        <v>Earth Work</v>
      </c>
      <c r="K84" s="126" t="str">
        <f>VLOOKUP($G84,'WM-AR'!$A$7:$AK$1630,6,FALSE)</f>
        <v>-</v>
      </c>
      <c r="L84" s="126" t="str">
        <f>VLOOKUP($G84,'WM-AR'!$A$7:$AK$1630,8,FALSE)</f>
        <v>Disposal</v>
      </c>
      <c r="M84" s="126" t="str">
        <f>VLOOKUP($G84,'WM-AR'!$A$7:$AK$1630,10,FALSE)</f>
        <v>Soil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 t="str">
        <f>VLOOKUP($G84,'WM-AR'!$A$7:$AK$1630,28,FALSE)</f>
        <v>Disposal Distance=Appx. (  )km from Site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3846</v>
      </c>
      <c r="AE84" s="179" t="s">
        <v>5679</v>
      </c>
      <c r="AF84" s="180"/>
      <c r="AG84" s="180" t="s">
        <v>3834</v>
      </c>
      <c r="AH84" s="33" t="s">
        <v>5278</v>
      </c>
    </row>
    <row r="85" spans="2:34" ht="34.9" customHeight="1">
      <c r="B85" s="4"/>
      <c r="C85" s="7"/>
      <c r="D85" s="8"/>
      <c r="E85" s="8"/>
      <c r="F85" s="173" t="s">
        <v>3931</v>
      </c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4.9" customHeight="1">
      <c r="B86" s="349"/>
      <c r="C86" s="350" t="s">
        <v>3730</v>
      </c>
      <c r="D86" s="348" t="s">
        <v>5364</v>
      </c>
      <c r="E86" s="180" t="s">
        <v>5289</v>
      </c>
      <c r="F86" s="123" t="s">
        <v>6019</v>
      </c>
      <c r="G86" s="45" t="s">
        <v>6020</v>
      </c>
      <c r="H86" s="45"/>
      <c r="I86" s="45"/>
      <c r="J86" s="45"/>
      <c r="K86" s="45"/>
      <c r="L86" s="46"/>
      <c r="M86" s="58"/>
      <c r="N86" s="59"/>
      <c r="O86" s="59"/>
      <c r="P86" s="59"/>
      <c r="Q86" s="59"/>
      <c r="R86" s="59"/>
      <c r="S86" s="59"/>
      <c r="T86" s="60"/>
      <c r="U86" s="14"/>
      <c r="V86" s="14"/>
      <c r="W86" s="14"/>
      <c r="X86" s="14"/>
      <c r="Y86" s="14"/>
      <c r="Z86" s="14"/>
      <c r="AA86" s="14"/>
      <c r="AB86" s="14"/>
      <c r="AC86" s="14"/>
      <c r="AD86" s="124" t="s">
        <v>3732</v>
      </c>
      <c r="AE86" s="154"/>
      <c r="AF86" s="154"/>
      <c r="AG86" s="154"/>
      <c r="AH86" s="11"/>
    </row>
    <row r="87" spans="2:34" ht="49.9" customHeight="1">
      <c r="B87" s="5"/>
      <c r="C87" s="85"/>
      <c r="D87" s="85"/>
      <c r="E87" s="476" t="s">
        <v>5367</v>
      </c>
      <c r="F87" s="31" t="s">
        <v>3916</v>
      </c>
      <c r="G87" s="125" t="s">
        <v>1216</v>
      </c>
      <c r="H87" s="126"/>
      <c r="I87" s="126" t="str">
        <f>VLOOKUP($G87,'WM-AR'!$A$7:$AK$1630,34,FALSE)</f>
        <v>M3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Structural Concrete</v>
      </c>
      <c r="M87" s="126">
        <f>VLOOKUP($G87,'WM-AR'!$A$7:$AK$1630,10,FALSE)</f>
        <v>0</v>
      </c>
      <c r="N87" s="126" t="str">
        <f>VLOOKUP($G87,'WM-AR'!$A$7:$AK$1630,12,FALSE)</f>
        <v>Cement Type-5</v>
      </c>
      <c r="O87" s="126" t="str">
        <f>VLOOKUP($G87,'WM-AR'!$A$7:$AK$1630,14,FALSE)</f>
        <v>20MPa &lt; F'c (Cylinder Strength) ≤ 25MPa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3733</v>
      </c>
      <c r="AE87" s="179" t="s">
        <v>3897</v>
      </c>
      <c r="AF87" s="182">
        <v>51.744</v>
      </c>
      <c r="AG87" s="182" t="s">
        <v>3901</v>
      </c>
      <c r="AH87" s="33"/>
    </row>
    <row r="88" spans="2:34" ht="49.9" customHeight="1">
      <c r="B88" s="4"/>
      <c r="C88" s="32"/>
      <c r="D88" s="32"/>
      <c r="E88" s="478"/>
      <c r="F88" s="31" t="s">
        <v>3848</v>
      </c>
      <c r="G88" s="125" t="s">
        <v>1228</v>
      </c>
      <c r="H88" s="126"/>
      <c r="I88" s="126" t="str">
        <f>VLOOKUP($G88,'WM-AR'!$A$7:$AK$1630,34,FALSE)</f>
        <v>TON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Rebar Work</v>
      </c>
      <c r="M88" s="126" t="str">
        <f>VLOOKUP($G88,'WM-AR'!$A$7:$AK$1630,10,FALSE)</f>
        <v>Deformed Bar (Non-Coat.)</v>
      </c>
      <c r="N88" s="126">
        <f>VLOOKUP($G88,'WM-AR'!$A$7:$AK$1630,12,FALSE)</f>
        <v>0</v>
      </c>
      <c r="O88" s="126" t="str">
        <f>VLOOKUP($G88,'WM-AR'!$A$7:$AK$1630,14,FALSE)</f>
        <v>400MPa&lt;Fy≤470MPa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3724</v>
      </c>
      <c r="AE88" s="181" t="s">
        <v>3930</v>
      </c>
      <c r="AF88" s="180">
        <v>6.21</v>
      </c>
      <c r="AG88" s="180" t="s">
        <v>3928</v>
      </c>
      <c r="AH88" s="39" t="s">
        <v>3923</v>
      </c>
    </row>
    <row r="89" spans="2:34" ht="49.9" customHeight="1">
      <c r="B89" s="4"/>
      <c r="C89" s="32"/>
      <c r="D89" s="32"/>
      <c r="E89" s="477"/>
      <c r="F89" s="31" t="s">
        <v>3632</v>
      </c>
      <c r="G89" s="125" t="s">
        <v>1221</v>
      </c>
      <c r="H89" s="126"/>
      <c r="I89" s="126" t="str">
        <f>VLOOKUP($G89,'WM-AR'!$A$7:$AK$1630,34,FALSE)</f>
        <v>M2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Form Work (3 times in use)</v>
      </c>
      <c r="M89" s="126" t="str">
        <f>VLOOKUP($G89,'WM-AR'!$A$7:$AK$1630,10,FALSE)</f>
        <v>Flat Form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 t="str">
        <f>VLOOKUP($G89,'WM-AR'!$A$7:$AK$1630,20,FALSE)</f>
        <v>Dressed Lumber, Plywood or Steel Form(Wood Planks are not Allowed) incl. Chamfer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40</v>
      </c>
      <c r="AE89" s="181" t="s">
        <v>3926</v>
      </c>
      <c r="AF89" s="180">
        <v>44.968000000000004</v>
      </c>
      <c r="AG89" s="180" t="s">
        <v>3911</v>
      </c>
      <c r="AH89" s="39"/>
    </row>
    <row r="90" spans="2:34" ht="49.9" customHeight="1">
      <c r="B90" s="4"/>
      <c r="C90" s="32"/>
      <c r="D90" s="32"/>
      <c r="E90" s="476" t="s">
        <v>5366</v>
      </c>
      <c r="F90" s="31" t="s">
        <v>3681</v>
      </c>
      <c r="G90" s="125" t="s">
        <v>2202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Concrete Protective Coating (U/G)</v>
      </c>
      <c r="L90" s="126" t="str">
        <f>VLOOKUP($G90,'WM-AR'!$A$7:$AK$1630,8,FALSE)</f>
        <v>Bitumen/Bituminous/Asphalt Coating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3920</v>
      </c>
      <c r="AE90" s="181" t="s">
        <v>3932</v>
      </c>
      <c r="AF90" s="180">
        <v>139.048</v>
      </c>
      <c r="AG90" s="180" t="s">
        <v>3911</v>
      </c>
      <c r="AH90" s="39" t="s">
        <v>3934</v>
      </c>
    </row>
    <row r="91" spans="2:34" ht="49.9" customHeight="1">
      <c r="B91" s="4"/>
      <c r="C91" s="32"/>
      <c r="D91" s="32"/>
      <c r="E91" s="478"/>
      <c r="F91" s="31" t="s">
        <v>3682</v>
      </c>
      <c r="G91" s="125" t="s">
        <v>2206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Concrete Protective Coating (U/G)</v>
      </c>
      <c r="L91" s="126" t="str">
        <f>VLOOKUP($G91,'WM-AR'!$A$7:$AK$1630,8,FALSE)</f>
        <v>Sheet Membrane</v>
      </c>
      <c r="M91" s="126" t="str">
        <f>VLOOKUP($G91,'WM-AR'!$A$7:$AK$1630,10,FALSE)</f>
        <v>Adhesive Rubber Sheet or Bitumen Polyethylene Laminated Waterproofing Membrane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 t="str">
        <f>VLOOKUP($G91,'WM-AR'!$A$7:$AK$1630,26,FALSE)</f>
        <v>THK=(  )mm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4015</v>
      </c>
      <c r="AE91" s="181" t="s">
        <v>3933</v>
      </c>
      <c r="AF91" s="180">
        <v>92.007999999999996</v>
      </c>
      <c r="AG91" s="180" t="s">
        <v>3911</v>
      </c>
      <c r="AH91" s="39" t="s">
        <v>3934</v>
      </c>
    </row>
    <row r="92" spans="2:34" ht="49.9" customHeight="1">
      <c r="B92" s="4"/>
      <c r="C92" s="32"/>
      <c r="D92" s="32"/>
      <c r="E92" s="477"/>
      <c r="F92" s="31" t="s">
        <v>3684</v>
      </c>
      <c r="G92" s="125" t="s">
        <v>2209</v>
      </c>
      <c r="H92" s="126"/>
      <c r="I92" s="126" t="str">
        <f>VLOOKUP($G92,'WM-AR'!$A$7:$AK$1630,34,FALSE)</f>
        <v>M2</v>
      </c>
      <c r="J92" s="126" t="str">
        <f>VLOOKUP($G92,'WM-AR'!$A$7:$AK$1630,4,FALSE)</f>
        <v>Concrete Work</v>
      </c>
      <c r="K92" s="126" t="str">
        <f>VLOOKUP($G92,'WM-AR'!$A$7:$AK$1630,6,FALSE)</f>
        <v>Concrete Protective Coating (U/G)</v>
      </c>
      <c r="L92" s="126" t="str">
        <f>VLOOKUP($G92,'WM-AR'!$A$7:$AK$1630,8,FALSE)</f>
        <v>Memebrane Protection Board</v>
      </c>
      <c r="M92" s="126" t="str">
        <f>VLOOKUP($G92,'WM-AR'!$A$7:$AK$1630,10,FALSE)</f>
        <v>Bitumen Impregnated Fiberboard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 t="str">
        <f>VLOOKUP($G92,'WM-AR'!$A$7:$AK$1630,26,FALSE)</f>
        <v>THK=(  )mm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4014</v>
      </c>
      <c r="AE92" s="181" t="s">
        <v>3933</v>
      </c>
      <c r="AF92" s="180">
        <v>92.007999999999996</v>
      </c>
      <c r="AG92" s="180" t="s">
        <v>3911</v>
      </c>
      <c r="AH92" s="39" t="s">
        <v>3934</v>
      </c>
    </row>
    <row r="93" spans="2:34" ht="49.9" customHeight="1">
      <c r="B93" s="4"/>
      <c r="C93" s="12"/>
      <c r="D93" s="12"/>
      <c r="E93" s="476" t="s">
        <v>5365</v>
      </c>
      <c r="F93" s="31" t="s">
        <v>3906</v>
      </c>
      <c r="G93" s="125" t="s">
        <v>1078</v>
      </c>
      <c r="H93" s="126"/>
      <c r="I93" s="126" t="str">
        <f>VLOOKUP($G93,'WM-AR'!$A$7:$AK$1630,34,FALSE)</f>
        <v>M3</v>
      </c>
      <c r="J93" s="126" t="str">
        <f>VLOOKUP($G93,'WM-AR'!$A$7:$AK$1630,4,FALSE)</f>
        <v>Earth Work</v>
      </c>
      <c r="K93" s="126" t="str">
        <f>VLOOKUP($G93,'WM-AR'!$A$7:$AK$1630,6,FALSE)</f>
        <v>-</v>
      </c>
      <c r="L93" s="126" t="str">
        <f>VLOOKUP($G93,'WM-AR'!$A$7:$AK$1630,8,FALSE)</f>
        <v>Excavation</v>
      </c>
      <c r="M93" s="126" t="str">
        <f>VLOOKUP($G93,'WM-AR'!$A$7:$AK$1630,10,FALSE)</f>
        <v>Soil, Mech.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 t="str">
        <f>VLOOKUP($G93,'WM-AR'!$A$7:$AK$1630,22,FALSE)</f>
        <v>2.0M &lt; D ≤ 4.0M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3844</v>
      </c>
      <c r="AE93" s="179" t="s">
        <v>5277</v>
      </c>
      <c r="AF93" s="180">
        <v>166.495</v>
      </c>
      <c r="AG93" s="180" t="s">
        <v>3834</v>
      </c>
      <c r="AH93" s="33" t="s">
        <v>5278</v>
      </c>
    </row>
    <row r="94" spans="2:34" ht="49.9" customHeight="1">
      <c r="B94" s="4"/>
      <c r="C94" s="12"/>
      <c r="D94" s="12"/>
      <c r="E94" s="478"/>
      <c r="F94" s="31" t="s">
        <v>3907</v>
      </c>
      <c r="G94" s="125" t="s">
        <v>1086</v>
      </c>
      <c r="H94" s="126"/>
      <c r="I94" s="126" t="str">
        <f>VLOOKUP($G94,'WM-AR'!$A$7:$AK$1630,34,FALSE)</f>
        <v>M3</v>
      </c>
      <c r="J94" s="126" t="str">
        <f>VLOOKUP($G94,'WM-AR'!$A$7:$AK$1630,4,FALSE)</f>
        <v>Earth Work</v>
      </c>
      <c r="K94" s="126" t="str">
        <f>VLOOKUP($G94,'WM-AR'!$A$7:$AK$1630,6,FALSE)</f>
        <v>-</v>
      </c>
      <c r="L94" s="126" t="str">
        <f>VLOOKUP($G94,'WM-AR'!$A$7:$AK$1630,8,FALSE)</f>
        <v>Backfill</v>
      </c>
      <c r="M94" s="126" t="str">
        <f>VLOOKUP($G94,'WM-AR'!$A$7:$AK$1630,10,FALSE)</f>
        <v>Re-use, Soil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 t="str">
        <f>VLOOKUP($G94,'WM-AR'!$A$7:$AK$1630,30,FALSE)</f>
        <v>Compaction=(  )%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3845</v>
      </c>
      <c r="AE94" s="179" t="s">
        <v>5678</v>
      </c>
      <c r="AF94" s="180">
        <v>135.35300000000001</v>
      </c>
      <c r="AG94" s="180" t="s">
        <v>3834</v>
      </c>
      <c r="AH94" s="33" t="s">
        <v>5278</v>
      </c>
    </row>
    <row r="95" spans="2:34" ht="49.9" customHeight="1">
      <c r="B95" s="4"/>
      <c r="C95" s="12"/>
      <c r="D95" s="12"/>
      <c r="E95" s="477"/>
      <c r="F95" s="31" t="s">
        <v>3908</v>
      </c>
      <c r="G95" s="125" t="s">
        <v>1090</v>
      </c>
      <c r="H95" s="126"/>
      <c r="I95" s="126" t="str">
        <f>VLOOKUP($G95,'WM-AR'!$A$7:$AK$1630,34,FALSE)</f>
        <v>M3</v>
      </c>
      <c r="J95" s="126" t="str">
        <f>VLOOKUP($G95,'WM-AR'!$A$7:$AK$1630,4,FALSE)</f>
        <v>Earth Work</v>
      </c>
      <c r="K95" s="126" t="str">
        <f>VLOOKUP($G95,'WM-AR'!$A$7:$AK$1630,6,FALSE)</f>
        <v>-</v>
      </c>
      <c r="L95" s="126" t="str">
        <f>VLOOKUP($G95,'WM-AR'!$A$7:$AK$1630,8,FALSE)</f>
        <v>Disposal</v>
      </c>
      <c r="M95" s="126" t="str">
        <f>VLOOKUP($G95,'WM-AR'!$A$7:$AK$1630,10,FALSE)</f>
        <v>Soil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 t="str">
        <f>VLOOKUP($G95,'WM-AR'!$A$7:$AK$1630,28,FALSE)</f>
        <v>Disposal Distance=Appx. (  )km from Site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3846</v>
      </c>
      <c r="AE95" s="179" t="s">
        <v>5679</v>
      </c>
      <c r="AF95" s="180">
        <v>31.141999999999999</v>
      </c>
      <c r="AG95" s="180" t="s">
        <v>3834</v>
      </c>
      <c r="AH95" s="33" t="s">
        <v>5278</v>
      </c>
    </row>
    <row r="96" spans="2:34" ht="34.9" customHeight="1">
      <c r="B96" s="4"/>
      <c r="C96" s="7"/>
      <c r="D96" s="8"/>
      <c r="E96" s="8"/>
      <c r="F96" s="173" t="s">
        <v>3931</v>
      </c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19">
        <v>4.5</v>
      </c>
      <c r="C97" s="61" t="s">
        <v>4791</v>
      </c>
      <c r="D97" s="61"/>
      <c r="E97" s="61"/>
      <c r="F97" s="20"/>
      <c r="G97" s="38"/>
      <c r="H97" s="413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2"/>
      <c r="AE97" s="23"/>
      <c r="AF97" s="23"/>
      <c r="AG97" s="23"/>
      <c r="AH97" s="23"/>
    </row>
    <row r="98" spans="2:34" ht="33" customHeight="1">
      <c r="B98" s="185"/>
      <c r="C98" s="186"/>
      <c r="D98" s="186"/>
      <c r="E98" s="186"/>
      <c r="F98" s="191" t="s">
        <v>4792</v>
      </c>
      <c r="G98" s="187"/>
      <c r="H98" s="187"/>
      <c r="I98" s="188"/>
      <c r="J98" s="188"/>
      <c r="K98" s="188"/>
      <c r="L98" s="188"/>
      <c r="M98" s="188"/>
      <c r="N98" s="188"/>
      <c r="O98" s="188"/>
      <c r="P98" s="188"/>
      <c r="Q98" s="188"/>
      <c r="R98" s="188"/>
      <c r="S98" s="188"/>
      <c r="T98" s="188"/>
      <c r="U98" s="188"/>
      <c r="V98" s="188"/>
      <c r="W98" s="188"/>
      <c r="X98" s="188"/>
      <c r="Y98" s="188"/>
      <c r="Z98" s="188"/>
      <c r="AA98" s="188"/>
      <c r="AB98" s="188"/>
      <c r="AC98" s="188"/>
      <c r="AD98" s="189"/>
      <c r="AE98" s="189"/>
      <c r="AF98" s="189"/>
      <c r="AG98" s="189"/>
      <c r="AH98" s="190"/>
    </row>
    <row r="99" spans="2:34" ht="34.9" customHeight="1">
      <c r="B99" s="349"/>
      <c r="C99" s="350" t="s">
        <v>3730</v>
      </c>
      <c r="D99" s="348" t="s">
        <v>5298</v>
      </c>
      <c r="E99" s="180" t="s">
        <v>5862</v>
      </c>
      <c r="F99" s="123" t="s">
        <v>4793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3741</v>
      </c>
      <c r="AE99" s="159"/>
      <c r="AF99" s="159"/>
      <c r="AG99" s="159"/>
      <c r="AH99" s="11"/>
    </row>
    <row r="100" spans="2:34" ht="49.9" customHeight="1">
      <c r="B100" s="5"/>
      <c r="C100" s="85"/>
      <c r="D100" s="85"/>
      <c r="E100" s="85"/>
      <c r="F100" s="31" t="s">
        <v>3739</v>
      </c>
      <c r="G100" s="125" t="s">
        <v>1159</v>
      </c>
      <c r="H100" s="126"/>
      <c r="I100" s="126" t="str">
        <f>VLOOKUP($G100,'WM-AR'!$A$7:$AK$1630,34,FALSE)</f>
        <v>M</v>
      </c>
      <c r="J100" s="126" t="str">
        <f>VLOOKUP($G100,'WM-AR'!$A$7:$AK$1630,4,FALSE)</f>
        <v>Pile Work</v>
      </c>
      <c r="K100" s="126" t="str">
        <f>VLOOKUP($G100,'WM-AR'!$A$7:$AK$1630,6,FALSE)</f>
        <v>Piling Work</v>
      </c>
      <c r="L100" s="126" t="str">
        <f>VLOOKUP($G100,'WM-AR'!$A$7:$AK$1630,8,FALSE)</f>
        <v>Steel Pipe Pile Work</v>
      </c>
      <c r="M100" s="126" t="str">
        <f>VLOOKUP($G100,'WM-AR'!$A$7:$AK$1630,10,FALSE)</f>
        <v>Direct Driving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 t="str">
        <f>VLOOKUP($G100,'WM-AR'!$A$7:$AK$1630,20,FALSE)</f>
        <v>Including Pile Connection and Joint Welding Work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 t="str">
        <f>VLOOKUP($G100,'WM-AR'!$A$7:$AK$1630,26,FALSE)</f>
        <v>D=(  )mm / THK=(  )mm</v>
      </c>
      <c r="W100" s="126" t="str">
        <f>VLOOKUP($G100,'WM-AR'!$A$7:$AK$1630,27,FALSE)</f>
        <v>Pile Length per Hole=(  )M</v>
      </c>
      <c r="X100" s="126">
        <f>VLOOKUP($G100,'WM-AR'!$A$7:$AK$1630,28,FALSE)</f>
        <v>0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5" t="s">
        <v>3738</v>
      </c>
      <c r="AE100" s="179" t="s">
        <v>5752</v>
      </c>
      <c r="AF100" s="182">
        <v>1690</v>
      </c>
      <c r="AG100" s="182" t="s">
        <v>4935</v>
      </c>
      <c r="AH100" s="10"/>
    </row>
    <row r="101" spans="2:34" ht="49.9" customHeight="1">
      <c r="B101" s="4"/>
      <c r="C101" s="7"/>
      <c r="D101" s="7"/>
      <c r="E101" s="7"/>
      <c r="F101" s="31" t="s">
        <v>3740</v>
      </c>
      <c r="G101" s="125" t="s">
        <v>2039</v>
      </c>
      <c r="H101" s="126"/>
      <c r="I101" s="126" t="str">
        <f>VLOOKUP($G101,'WM-AR'!$A$7:$AK$1630,34,FALSE)</f>
        <v>EA</v>
      </c>
      <c r="J101" s="126" t="str">
        <f>VLOOKUP($G101,'WM-AR'!$A$7:$AK$1630,4,FALSE)</f>
        <v>Pile Work</v>
      </c>
      <c r="K101" s="126" t="str">
        <f>VLOOKUP($G101,'WM-AR'!$A$7:$AK$1630,6,FALSE)</f>
        <v>Pile Head Treatment</v>
      </c>
      <c r="L101" s="126" t="str">
        <f>VLOOKUP($G101,'WM-AR'!$A$7:$AK$1630,8,FALSE)</f>
        <v>Steel Pipe Pile Work</v>
      </c>
      <c r="M101" s="126">
        <f>VLOOKUP($G101,'WM-AR'!$A$7:$AK$1630,10,FALSE)</f>
        <v>0</v>
      </c>
      <c r="N101" s="126">
        <f>VLOOKUP($G101,'WM-AR'!$A$7:$AK$1630,12,FALSE)</f>
        <v>0</v>
      </c>
      <c r="O101" s="126">
        <f>VLOOKUP($G101,'WM-AR'!$A$7:$AK$1630,14,FALSE)</f>
        <v>0</v>
      </c>
      <c r="P101" s="126">
        <f>VLOOKUP($G101,'WM-AR'!$A$7:$AK$1630,16,FALSE)</f>
        <v>0</v>
      </c>
      <c r="Q101" s="126">
        <f>VLOOKUP($G101,'WM-AR'!$A$7:$AK$1630,18,FALSE)</f>
        <v>0</v>
      </c>
      <c r="R101" s="126">
        <f>VLOOKUP($G101,'WM-AR'!$A$7:$AK$1630,20,FALSE)</f>
        <v>0</v>
      </c>
      <c r="S101" s="126">
        <f>VLOOKUP($G101,'WM-AR'!$A$7:$AK$1630,22,FALSE)</f>
        <v>0</v>
      </c>
      <c r="T101" s="126">
        <f>VLOOKUP($G101,'WM-AR'!$A$7:$AK$1630,24,FALSE)</f>
        <v>0</v>
      </c>
      <c r="U101" s="126">
        <f>VLOOKUP($G101,'WM-AR'!$A$7:$AK$1630,25,FALSE)</f>
        <v>0</v>
      </c>
      <c r="V101" s="126" t="str">
        <f>VLOOKUP($G101,'WM-AR'!$A$7:$AK$1630,26,FALSE)</f>
        <v>D=(  )mm / THK=(  )mm</v>
      </c>
      <c r="W101" s="126">
        <f>VLOOKUP($G101,'WM-AR'!$A$7:$AK$1630,27,FALSE)</f>
        <v>0</v>
      </c>
      <c r="X101" s="126">
        <f>VLOOKUP($G101,'WM-AR'!$A$7:$AK$1630,28,FALSE)</f>
        <v>0</v>
      </c>
      <c r="Y101" s="126">
        <f>VLOOKUP($G101,'WM-AR'!$A$7:$AK$1630,29,FALSE)</f>
        <v>0</v>
      </c>
      <c r="Z101" s="126">
        <f>VLOOKUP($G101,'WM-AR'!$A$7:$AK$1630,30,FALSE)</f>
        <v>0</v>
      </c>
      <c r="AA101" s="126">
        <f>VLOOKUP($G101,'WM-AR'!$A$7:$AK$1630,31,FALSE)</f>
        <v>0</v>
      </c>
      <c r="AB101" s="126">
        <f>VLOOKUP($G101,'WM-AR'!$A$7:$AK$1630,32,FALSE)</f>
        <v>0</v>
      </c>
      <c r="AC101" s="126">
        <f>VLOOKUP($G101,'WM-AR'!$A$7:$AK$1630,33,FALSE)</f>
        <v>0</v>
      </c>
      <c r="AD101" s="5" t="s">
        <v>3738</v>
      </c>
      <c r="AE101" s="179" t="s">
        <v>5753</v>
      </c>
      <c r="AF101" s="182">
        <v>169</v>
      </c>
      <c r="AG101" s="182" t="s">
        <v>4936</v>
      </c>
      <c r="AH101" s="10"/>
    </row>
    <row r="102" spans="2:34" ht="34.9" customHeight="1">
      <c r="B102" s="4"/>
      <c r="C102" s="7"/>
      <c r="D102" s="8"/>
      <c r="E102" s="8"/>
      <c r="F102" s="8"/>
      <c r="G102" s="9"/>
      <c r="H102" s="14"/>
      <c r="I102" s="14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  <c r="AA102" s="14"/>
      <c r="AB102" s="14"/>
      <c r="AC102" s="14"/>
      <c r="AD102" s="5"/>
      <c r="AE102" s="156"/>
      <c r="AF102" s="156"/>
      <c r="AG102" s="156"/>
      <c r="AH102" s="10"/>
    </row>
    <row r="103" spans="2:34" ht="34.9" customHeight="1">
      <c r="B103" s="349"/>
      <c r="C103" s="350" t="s">
        <v>3730</v>
      </c>
      <c r="D103" s="348"/>
      <c r="E103" s="180"/>
      <c r="F103" s="123" t="s">
        <v>4795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3935</v>
      </c>
      <c r="AE103" s="159"/>
      <c r="AF103" s="159"/>
      <c r="AG103" s="159"/>
      <c r="AH103" s="11"/>
    </row>
    <row r="104" spans="2:34" ht="49.9" customHeight="1">
      <c r="B104" s="5"/>
      <c r="C104" s="85"/>
      <c r="D104" s="85"/>
      <c r="E104" s="85"/>
      <c r="F104" s="31" t="s">
        <v>3816</v>
      </c>
      <c r="G104" s="125" t="s">
        <v>1148</v>
      </c>
      <c r="H104" s="126"/>
      <c r="I104" s="126" t="str">
        <f>VLOOKUP($G104,'WM-AR'!$A$7:$AK$1630,34,FALSE)</f>
        <v>M</v>
      </c>
      <c r="J104" s="126" t="str">
        <f>VLOOKUP($G104,'WM-AR'!$A$7:$AK$1630,4,FALSE)</f>
        <v>Pile Work</v>
      </c>
      <c r="K104" s="126" t="str">
        <f>VLOOKUP($G104,'WM-AR'!$A$7:$AK$1630,6,FALSE)</f>
        <v>Piling Work</v>
      </c>
      <c r="L104" s="126" t="str">
        <f>VLOOKUP($G104,'WM-AR'!$A$7:$AK$1630,8,FALSE)</f>
        <v>Pretensioned High-strength Concrete Pile (Type-A)</v>
      </c>
      <c r="M104" s="126" t="str">
        <f>VLOOKUP($G104,'WM-AR'!$A$7:$AK$1630,10,FALSE)</f>
        <v>Soil Cement Injected Precast(S.I.P) Pile Method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 t="str">
        <f>VLOOKUP($G104,'WM-AR'!$A$7:$AK$1630,20,FALSE)</f>
        <v>Including Pile Connection and Joint Welding Work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 t="str">
        <f>VLOOKUP($G104,'WM-AR'!$A$7:$AK$1630,26,FALSE)</f>
        <v>DIA=(  )mm</v>
      </c>
      <c r="W104" s="126" t="str">
        <f>VLOOKUP($G104,'WM-AR'!$A$7:$AK$1630,27,FALSE)</f>
        <v>Pile Length per Hole=(  )M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5" t="s">
        <v>3815</v>
      </c>
      <c r="AE104" s="179" t="s">
        <v>5752</v>
      </c>
      <c r="AF104" s="182"/>
      <c r="AG104" s="182" t="s">
        <v>4935</v>
      </c>
      <c r="AH104" s="10"/>
    </row>
    <row r="105" spans="2:34" ht="49.9" customHeight="1">
      <c r="B105" s="4"/>
      <c r="C105" s="7"/>
      <c r="D105" s="7"/>
      <c r="E105" s="7"/>
      <c r="F105" s="31" t="s">
        <v>3817</v>
      </c>
      <c r="G105" s="125" t="s">
        <v>2035</v>
      </c>
      <c r="H105" s="126"/>
      <c r="I105" s="126" t="str">
        <f>VLOOKUP($G105,'WM-AR'!$A$7:$AK$1630,34,FALSE)</f>
        <v>EA</v>
      </c>
      <c r="J105" s="126" t="str">
        <f>VLOOKUP($G105,'WM-AR'!$A$7:$AK$1630,4,FALSE)</f>
        <v>Pile Work</v>
      </c>
      <c r="K105" s="126" t="str">
        <f>VLOOKUP($G105,'WM-AR'!$A$7:$AK$1630,6,FALSE)</f>
        <v>Pile Head Treatment</v>
      </c>
      <c r="L105" s="126" t="str">
        <f>VLOOKUP($G105,'WM-AR'!$A$7:$AK$1630,8,FALSE)</f>
        <v>Pretensioned High-strength Concrete Pile (Type-A)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 t="str">
        <f>VLOOKUP($G105,'WM-AR'!$A$7:$AK$1630,26,FALSE)</f>
        <v>DIA=(  )mm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5" t="s">
        <v>3815</v>
      </c>
      <c r="AE105" s="179" t="s">
        <v>5753</v>
      </c>
      <c r="AF105" s="182"/>
      <c r="AG105" s="182" t="s">
        <v>4936</v>
      </c>
      <c r="AH105" s="10"/>
    </row>
    <row r="106" spans="2:34" ht="34.9" customHeight="1">
      <c r="B106" s="4"/>
      <c r="C106" s="7"/>
      <c r="D106" s="8"/>
      <c r="E106" s="8"/>
      <c r="F106" s="8"/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5"/>
      <c r="AE106" s="156"/>
      <c r="AF106" s="156"/>
      <c r="AG106" s="156"/>
      <c r="AH106" s="10"/>
    </row>
    <row r="107" spans="2:34" ht="34.9" customHeight="1">
      <c r="B107" s="19"/>
      <c r="C107" s="312" t="s">
        <v>4796</v>
      </c>
      <c r="D107" s="312"/>
      <c r="E107" s="312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4.9" customHeight="1">
      <c r="B108" s="349"/>
      <c r="C108" s="350"/>
      <c r="D108" s="348"/>
      <c r="E108" s="180"/>
      <c r="F108" s="313" t="s">
        <v>3843</v>
      </c>
      <c r="G108" s="45"/>
      <c r="H108" s="45"/>
      <c r="I108" s="45"/>
      <c r="J108" s="45"/>
      <c r="K108" s="45"/>
      <c r="L108" s="46"/>
      <c r="M108" s="58"/>
      <c r="N108" s="59"/>
      <c r="O108" s="59"/>
      <c r="P108" s="59"/>
      <c r="Q108" s="59"/>
      <c r="R108" s="59"/>
      <c r="S108" s="59"/>
      <c r="T108" s="60"/>
      <c r="U108" s="14"/>
      <c r="V108" s="14"/>
      <c r="W108" s="14"/>
      <c r="X108" s="14"/>
      <c r="Y108" s="14"/>
      <c r="Z108" s="14"/>
      <c r="AA108" s="14"/>
      <c r="AB108" s="14"/>
      <c r="AC108" s="14"/>
      <c r="AD108" s="314" t="s">
        <v>4797</v>
      </c>
      <c r="AE108" s="159"/>
      <c r="AF108" s="159"/>
      <c r="AG108" s="159"/>
      <c r="AH108" s="11"/>
    </row>
    <row r="109" spans="2:34" ht="49.9" customHeight="1">
      <c r="B109" s="5"/>
      <c r="C109" s="85"/>
      <c r="D109" s="85"/>
      <c r="E109" s="85"/>
      <c r="F109" s="31" t="s">
        <v>3631</v>
      </c>
      <c r="G109" s="125" t="s">
        <v>1214</v>
      </c>
      <c r="H109" s="126"/>
      <c r="I109" s="126" t="str">
        <f>VLOOKUP($G109,'WM-AR'!$A$7:$AK$1630,34,FALSE)</f>
        <v>M3</v>
      </c>
      <c r="J109" s="126" t="str">
        <f>VLOOKUP($G109,'WM-AR'!$A$7:$AK$1630,4,FALSE)</f>
        <v>Concrete Work</v>
      </c>
      <c r="K109" s="126" t="str">
        <f>VLOOKUP($G109,'WM-AR'!$A$7:$AK$1630,6,FALSE)</f>
        <v>Substructure Work</v>
      </c>
      <c r="L109" s="126" t="str">
        <f>VLOOKUP($G109,'WM-AR'!$A$7:$AK$1630,8,FALSE)</f>
        <v>Structural Concrete</v>
      </c>
      <c r="M109" s="126">
        <f>VLOOKUP($G109,'WM-AR'!$A$7:$AK$1630,10,FALSE)</f>
        <v>0</v>
      </c>
      <c r="N109" s="126" t="str">
        <f>VLOOKUP($G109,'WM-AR'!$A$7:$AK$1630,12,FALSE)</f>
        <v>Cement Type-1</v>
      </c>
      <c r="O109" s="126" t="str">
        <f>VLOOKUP($G109,'WM-AR'!$A$7:$AK$1630,14,FALSE)</f>
        <v>20MPa &lt; F'c (Cylinder Strength) ≤ 25MPa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>
        <f>VLOOKUP($G109,'WM-AR'!$A$7:$AK$1630,22,FALSE)</f>
        <v>0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3733</v>
      </c>
      <c r="AE109" s="155"/>
      <c r="AF109" s="155"/>
      <c r="AG109" s="155"/>
      <c r="AH109" s="33"/>
    </row>
    <row r="110" spans="2:34" ht="49.9" customHeight="1">
      <c r="B110" s="4"/>
      <c r="C110" s="12"/>
      <c r="D110" s="12"/>
      <c r="E110" s="12"/>
      <c r="F110" s="31" t="s">
        <v>3614</v>
      </c>
      <c r="G110" s="125" t="s">
        <v>1228</v>
      </c>
      <c r="H110" s="126"/>
      <c r="I110" s="126" t="str">
        <f>VLOOKUP($G110,'WM-AR'!$A$7:$AK$1630,34,FALSE)</f>
        <v>TON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Rebar Work</v>
      </c>
      <c r="M110" s="126" t="str">
        <f>VLOOKUP($G110,'WM-AR'!$A$7:$AK$1630,10,FALSE)</f>
        <v>Deformed Bar (Non-Coat.)</v>
      </c>
      <c r="N110" s="126">
        <f>VLOOKUP($G110,'WM-AR'!$A$7:$AK$1630,12,FALSE)</f>
        <v>0</v>
      </c>
      <c r="O110" s="126" t="str">
        <f>VLOOKUP($G110,'WM-AR'!$A$7:$AK$1630,14,FALSE)</f>
        <v>400MPa&lt;Fy≤470MPa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3724</v>
      </c>
      <c r="AE110" s="12"/>
      <c r="AF110" s="12"/>
      <c r="AG110" s="12"/>
      <c r="AH110" s="39"/>
    </row>
    <row r="111" spans="2:34" ht="49.9" customHeight="1">
      <c r="B111" s="4"/>
      <c r="C111" s="12"/>
      <c r="D111" s="12"/>
      <c r="E111" s="12"/>
      <c r="F111" s="31" t="s">
        <v>3632</v>
      </c>
      <c r="G111" s="125" t="s">
        <v>1221</v>
      </c>
      <c r="H111" s="126"/>
      <c r="I111" s="126" t="str">
        <f>VLOOKUP($G111,'WM-AR'!$A$7:$AK$1630,34,FALSE)</f>
        <v>M2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Form Work (3 times in use)</v>
      </c>
      <c r="M111" s="126" t="str">
        <f>VLOOKUP($G111,'WM-AR'!$A$7:$AK$1630,10,FALSE)</f>
        <v>Flat Form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 t="str">
        <f>VLOOKUP($G111,'WM-AR'!$A$7:$AK$1630,20,FALSE)</f>
        <v>Dressed Lumber, Plywood or Steel Form(Wood Planks are not Allowed) incl. Chamfer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/>
      <c r="AE111" s="12"/>
      <c r="AF111" s="12"/>
      <c r="AG111" s="12"/>
      <c r="AH111" s="39"/>
    </row>
    <row r="112" spans="2:34" ht="49.9" customHeight="1">
      <c r="B112" s="4"/>
      <c r="C112" s="7"/>
      <c r="D112" s="7"/>
      <c r="E112" s="7"/>
      <c r="F112" s="31" t="s">
        <v>3739</v>
      </c>
      <c r="G112" s="125" t="s">
        <v>1159</v>
      </c>
      <c r="H112" s="126"/>
      <c r="I112" s="126" t="str">
        <f>VLOOKUP($G112,'WM-AR'!$A$7:$AK$1630,34,FALSE)</f>
        <v>M</v>
      </c>
      <c r="J112" s="126" t="str">
        <f>VLOOKUP($G112,'WM-AR'!$A$7:$AK$1630,4,FALSE)</f>
        <v>Pile Work</v>
      </c>
      <c r="K112" s="126" t="str">
        <f>VLOOKUP($G112,'WM-AR'!$A$7:$AK$1630,6,FALSE)</f>
        <v>Piling Work</v>
      </c>
      <c r="L112" s="126" t="str">
        <f>VLOOKUP($G112,'WM-AR'!$A$7:$AK$1630,8,FALSE)</f>
        <v>Steel Pipe Pile Work</v>
      </c>
      <c r="M112" s="126" t="str">
        <f>VLOOKUP($G112,'WM-AR'!$A$7:$AK$1630,10,FALSE)</f>
        <v>Direct Driving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Including Pile Connection and Joint Welding Work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 t="str">
        <f>VLOOKUP($G112,'WM-AR'!$A$7:$AK$1630,26,FALSE)</f>
        <v>D=(  )mm / THK=(  )mm</v>
      </c>
      <c r="W112" s="126" t="str">
        <f>VLOOKUP($G112,'WM-AR'!$A$7:$AK$1630,27,FALSE)</f>
        <v>Pile Length per Hole=(  )M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5" t="s">
        <v>3738</v>
      </c>
      <c r="AE112" s="156"/>
      <c r="AF112" s="156"/>
      <c r="AG112" s="156"/>
      <c r="AH112" s="10"/>
    </row>
    <row r="113" spans="2:34" ht="49.9" customHeight="1">
      <c r="B113" s="4"/>
      <c r="C113" s="7"/>
      <c r="D113" s="7"/>
      <c r="E113" s="7"/>
      <c r="F113" s="31" t="s">
        <v>3740</v>
      </c>
      <c r="G113" s="125" t="s">
        <v>2039</v>
      </c>
      <c r="H113" s="126"/>
      <c r="I113" s="126" t="str">
        <f>VLOOKUP($G113,'WM-AR'!$A$7:$AK$1630,34,FALSE)</f>
        <v>EA</v>
      </c>
      <c r="J113" s="126" t="str">
        <f>VLOOKUP($G113,'WM-AR'!$A$7:$AK$1630,4,FALSE)</f>
        <v>Pile Work</v>
      </c>
      <c r="K113" s="126" t="str">
        <f>VLOOKUP($G113,'WM-AR'!$A$7:$AK$1630,6,FALSE)</f>
        <v>Pile Head Treatment</v>
      </c>
      <c r="L113" s="126" t="str">
        <f>VLOOKUP($G113,'WM-AR'!$A$7:$AK$1630,8,FALSE)</f>
        <v>Steel Pipe Pile Work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 t="str">
        <f>VLOOKUP($G113,'WM-AR'!$A$7:$AK$1630,26,FALSE)</f>
        <v>D=(  )mm / THK=(  )mm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5" t="s">
        <v>3738</v>
      </c>
      <c r="AE113" s="156"/>
      <c r="AF113" s="156"/>
      <c r="AG113" s="156"/>
      <c r="AH113" s="10"/>
    </row>
    <row r="114" spans="2:34" ht="34.9" customHeight="1">
      <c r="B114" s="4"/>
      <c r="C114" s="7"/>
      <c r="D114" s="8"/>
      <c r="E114" s="8"/>
      <c r="F114" s="8"/>
      <c r="G114" s="9"/>
      <c r="H114" s="14"/>
      <c r="I114" s="14"/>
      <c r="J114" s="14"/>
      <c r="K114" s="14"/>
      <c r="L114" s="14"/>
      <c r="M114" s="14"/>
      <c r="N114" s="14"/>
      <c r="O114" s="14"/>
      <c r="P114" s="14"/>
      <c r="Q114" s="14"/>
      <c r="R114" s="14"/>
      <c r="S114" s="14"/>
      <c r="T114" s="14"/>
      <c r="U114" s="14"/>
      <c r="V114" s="14"/>
      <c r="W114" s="14"/>
      <c r="X114" s="14"/>
      <c r="Y114" s="14"/>
      <c r="Z114" s="14"/>
      <c r="AA114" s="14"/>
      <c r="AB114" s="14"/>
      <c r="AC114" s="14"/>
      <c r="AD114" s="5"/>
      <c r="AE114" s="156"/>
      <c r="AF114" s="156"/>
      <c r="AG114" s="156"/>
      <c r="AH114" s="10"/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156"/>
      <c r="AF115" s="156"/>
      <c r="AG115" s="156"/>
      <c r="AH115" s="10"/>
    </row>
    <row r="116" spans="2:34" ht="16.5" customHeight="1"/>
    <row r="117" spans="2:34" ht="16.5" customHeight="1"/>
    <row r="118" spans="2:34" ht="16.5" customHeight="1"/>
    <row r="119" spans="2:34" ht="16.5" customHeight="1"/>
    <row r="120" spans="2:34" ht="16.5" customHeight="1"/>
    <row r="121" spans="2:34" ht="16.5" customHeight="1"/>
    <row r="122" spans="2:34" ht="16.5" customHeight="1"/>
    <row r="123" spans="2:34" ht="16.5" customHeight="1"/>
    <row r="124" spans="2:34" ht="16.5" customHeight="1"/>
    <row r="125" spans="2:34" ht="16.5" customHeight="1"/>
  </sheetData>
  <mergeCells count="16">
    <mergeCell ref="E78:E80"/>
    <mergeCell ref="E82:E84"/>
    <mergeCell ref="E87:E89"/>
    <mergeCell ref="E93:E95"/>
    <mergeCell ref="E90:E92"/>
    <mergeCell ref="E60:E62"/>
    <mergeCell ref="AF2:AG2"/>
    <mergeCell ref="E7:E9"/>
    <mergeCell ref="E11:E13"/>
    <mergeCell ref="E17:E19"/>
    <mergeCell ref="E21:E23"/>
    <mergeCell ref="E54:E56"/>
    <mergeCell ref="E27:E29"/>
    <mergeCell ref="E32:E34"/>
    <mergeCell ref="E45:E47"/>
    <mergeCell ref="E48:E5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G100:G101 G17:G23 G45:G50 G7:G13 G54:G56 G104:G105 G78:G84 G27:G34 H42 G87:G95 G38:G42 G109:G113 G60:G62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2023-10-30T06:17:18Z</dcterms:modified>
</cp:coreProperties>
</file>